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Post 2020\PARTNERSKÁ DOHODA 21-27\AKTUALIZÁCIA PD SR\AKTUALIZACIA PD SR_2021\15_AKTUALIZÁCIA PD SR_jún 2022\Prílohy do SFC\"/>
    </mc:Choice>
  </mc:AlternateContent>
  <bookViews>
    <workbookView xWindow="0" yWindow="0" windowWidth="38400" windowHeight="17850" activeTab="1"/>
  </bookViews>
  <sheets>
    <sheet name="ERDF thematic concentration " sheetId="1" r:id="rId1"/>
    <sheet name="MS Ref. Table 2021-27" sheetId="2" r:id="rId2"/>
    <sheet name="Ref. Table SK 2021-27_funds" sheetId="3" r:id="rId3"/>
  </sheets>
  <externalReferences>
    <externalReference r:id="rId4"/>
    <externalReference r:id="rId5"/>
    <externalReference r:id="rId6"/>
    <externalReference r:id="rId7"/>
    <externalReference r:id="rId8"/>
    <externalReference r:id="rId9"/>
    <externalReference r:id="rId10"/>
  </externalReferences>
  <definedNames>
    <definedName name="_clusters">[1]Matrix!$X$3:$X$28</definedName>
    <definedName name="_cohesion_cap">[1]Matrix!$J$22:$J$32</definedName>
    <definedName name="_decomlist_">[1]Matrix!$L$5:$L$7</definedName>
    <definedName name="_xlnm._FilterDatabase" localSheetId="1" hidden="1">'MS Ref. Table 2021-27'!$C$5:$O$40</definedName>
    <definedName name="_xlnm._FilterDatabase" localSheetId="2" hidden="1">'Ref. Table SK 2021-27_funds'!$C$189:$O$197</definedName>
    <definedName name="_Funds">[2]Lists!$C$2:$C$14</definedName>
    <definedName name="_GNI">[1]Matrix!$N$12:$N$17</definedName>
    <definedName name="_Headings">[2]Lists!$B$2:$B$14</definedName>
    <definedName name="_lim1">[3]parameters!$D$28</definedName>
    <definedName name="_lim2">[3]parameters!$D$29</definedName>
    <definedName name="_lim3">[3]parameters!$N$28</definedName>
    <definedName name="_lim4">[3]parameters!$N$29</definedName>
    <definedName name="_maybe_">[1]Matrix!$L$5:$L$7</definedName>
    <definedName name="_MFFscenario">[1]Matrix!$Q$1:$Q$8</definedName>
    <definedName name="_MS">[2]Lists!$A$2:$A$28</definedName>
    <definedName name="_newMFF">[4]INPUT!$C$6:$BK$193</definedName>
    <definedName name="_others_PAonRAL">'[4]Brkdn OTHERS'!$C$26:$K$43</definedName>
    <definedName name="_othersRAL">'[4]Brkdn OTHERS'!$C$131:$S$192</definedName>
    <definedName name="_pct1">[3]parameters!$D$30</definedName>
    <definedName name="_pct2">[3]parameters!$D$31</definedName>
    <definedName name="_pct3">[3]parameters!$D$32</definedName>
    <definedName name="_pct4">[3]parameters!$N$31</definedName>
    <definedName name="_Post2020_CATPOL">[1]Matrix!$U$4:$U$170</definedName>
    <definedName name="_post2020envelope">[1]Matrix!$H$12:$H$18</definedName>
    <definedName name="_prices">[1]Matrix!$H$22:$H$23</definedName>
    <definedName name="_RAL">[4]INPUT!$C$199:$BK$240</definedName>
    <definedName name="_subceilings">[1]Matrix!$AC$2:$AC$5</definedName>
    <definedName name="aid_intensity_MD">[3]parameters!$D$45</definedName>
    <definedName name="alpha">[3]parameters!$N$26</definedName>
    <definedName name="below_av" localSheetId="2">[3]parameters!#REF!</definedName>
    <definedName name="below_av">[3]parameters!#REF!</definedName>
    <definedName name="capping">[5]parameters!$I$3</definedName>
    <definedName name="Cat_to_compare">[1]Matrix!$B$12:$B$31</definedName>
    <definedName name="ceilingConv">[3]parameters!$D$26</definedName>
    <definedName name="ceilingTrans">[3]parameters!$D$37</definedName>
    <definedName name="CFintens">[3]parameters!$D$55</definedName>
    <definedName name="cooptrans" localSheetId="2">[3]parameters!#REF!</definedName>
    <definedName name="cooptrans">[3]parameters!#REF!</definedName>
    <definedName name="decimals">[3]parameters!$D$95</definedName>
    <definedName name="defl_prevMFF">[3]parameters!$D$101</definedName>
    <definedName name="defl_regGDP">[3]parameters!$D$102</definedName>
    <definedName name="defl1y">[3]parameters!$G$98</definedName>
    <definedName name="defl3y">[3]parameters!$G$100</definedName>
    <definedName name="defl7y">[3]parameters!$I$99</definedName>
    <definedName name="delta" localSheetId="2">[3]C_Cu_afterTA!#REF!</definedName>
    <definedName name="delta">[3]C_Cu_afterTA!#REF!</definedName>
    <definedName name="depop">[3]parameters!$H$78</definedName>
    <definedName name="exPOSN" localSheetId="2">[3]parameters!#REF!</definedName>
    <definedName name="exPOSN">[3]parameters!#REF!</definedName>
    <definedName name="factor_2018_current">[3]Comp!$AG$2</definedName>
    <definedName name="GDP_gap_percentile">[3]parameters!$AE$70</definedName>
    <definedName name="Impact">[1]Matrix!$J$5:$J$8</definedName>
    <definedName name="interreg">[3]parameters!$D$63</definedName>
    <definedName name="interreg_new">[3]parameters!$N$63</definedName>
    <definedName name="intmin" localSheetId="2">[3]parameters!#REF!</definedName>
    <definedName name="intmin">[3]parameters!#REF!</definedName>
    <definedName name="invsafety">[3]parameters!$D$14</definedName>
    <definedName name="List">[1]Sheets!$A$13:$A$118</definedName>
    <definedName name="loweducLD">'[3]All regions'!$DR$2</definedName>
    <definedName name="LTU_rate_LD" localSheetId="2">'[3]All regions'!#REF!</definedName>
    <definedName name="LTU_rate_LD">'[3]All regions'!#REF!</definedName>
    <definedName name="max_decrease_LD_TR" localSheetId="2">[3]parameters!#REF!</definedName>
    <definedName name="max_decrease_LD_TR">[3]parameters!#REF!</definedName>
    <definedName name="max_increase_MD" localSheetId="2">[3]parameters!#REF!</definedName>
    <definedName name="max_increase_MD">[3]parameters!#REF!</definedName>
    <definedName name="migr_pop_th" localSheetId="2">[3]parameters!#REF!</definedName>
    <definedName name="migr_pop_th">[3]parameters!#REF!</definedName>
    <definedName name="n2_shares_within_ms" localSheetId="2">#REF!</definedName>
    <definedName name="n2_shares_within_ms">#REF!</definedName>
    <definedName name="n2results" localSheetId="2">#REF!</definedName>
    <definedName name="n2results">#REF!</definedName>
    <definedName name="northalloc">[3]parameters!$D$60</definedName>
    <definedName name="ob2alloc">[3]parameters!$N$44</definedName>
    <definedName name="ob3alloc">[3]parameters!$D$62</definedName>
    <definedName name="_xlnm.Print_Area" localSheetId="0">'ERDF thematic concentration '!$A$1:$D$18</definedName>
    <definedName name="_xlnm.Print_Area" localSheetId="2">'Ref. Table SK 2021-27_funds'!$A$1:$Q$210</definedName>
    <definedName name="PEACE">[3]parameters!$D$74</definedName>
    <definedName name="pooralloc" localSheetId="2">[3]parameters!#REF!</definedName>
    <definedName name="pooralloc">[3]parameters!#REF!</definedName>
    <definedName name="POpcthigh" localSheetId="2">[3]parameters!#REF!</definedName>
    <definedName name="POpcthigh">[3]parameters!#REF!</definedName>
    <definedName name="POsafety" localSheetId="2">[3]parameters!#REF!</definedName>
    <definedName name="POsafety">[3]parameters!#REF!</definedName>
    <definedName name="power" localSheetId="2">[3]parameters!#REF!</definedName>
    <definedName name="power">[3]parameters!#REF!</definedName>
    <definedName name="RCEcrit1" localSheetId="2">[6]parameters!#REF!</definedName>
    <definedName name="RCEcrit1">[6]parameters!#REF!</definedName>
    <definedName name="RCEcrit11" localSheetId="2">[6]parameters!#REF!</definedName>
    <definedName name="RCEcrit11">[6]parameters!#REF!</definedName>
    <definedName name="RCEcrit12" localSheetId="2">[6]parameters!#REF!</definedName>
    <definedName name="RCEcrit12">[6]parameters!#REF!</definedName>
    <definedName name="RCEcrit2" localSheetId="2">[6]parameters!#REF!</definedName>
    <definedName name="RCEcrit2">[6]parameters!#REF!</definedName>
    <definedName name="RCEcrit3" localSheetId="2">[6]parameters!#REF!</definedName>
    <definedName name="RCEcrit3">[6]parameters!#REF!</definedName>
    <definedName name="RCEcrit4" localSheetId="2">[3]parameters!#REF!</definedName>
    <definedName name="RCEcrit4">[3]parameters!#REF!</definedName>
    <definedName name="RCEcrit5" localSheetId="2">[3]parameters!#REF!</definedName>
    <definedName name="RCEcrit5">[3]parameters!#REF!</definedName>
    <definedName name="RCEcrit6" localSheetId="2">[3]parameters!#REF!</definedName>
    <definedName name="RCEcrit6">[3]parameters!#REF!</definedName>
    <definedName name="RCEcrit7" localSheetId="2">[3]parameters!#REF!</definedName>
    <definedName name="RCEcrit7">[3]parameters!#REF!</definedName>
    <definedName name="RCEcrit8" localSheetId="2">[3]parameters!#REF!</definedName>
    <definedName name="RCEcrit8">[3]parameters!#REF!</definedName>
    <definedName name="RCEcrit9" localSheetId="2">[3]parameters!#REF!</definedName>
    <definedName name="RCEcrit9">[3]parameters!#REF!</definedName>
    <definedName name="rcetrans">[3]parameters!$N$45</definedName>
    <definedName name="redistribution" localSheetId="2">[3]parameters!#REF!</definedName>
    <definedName name="redistribution">[3]parameters!#REF!</definedName>
    <definedName name="ref_year">[3]parameters!$D$100</definedName>
    <definedName name="rule_CFmax_1_third" localSheetId="2">[3]parameters!#REF!</definedName>
    <definedName name="rule_CFmax_1_third">[3]parameters!#REF!</definedName>
    <definedName name="rupalloc">[3]parameters!$D$59</definedName>
    <definedName name="safety">[3]parameters!$D$17</definedName>
    <definedName name="Safety_net_max_decrease_LD_TR" localSheetId="2">[3]parameters!#REF!</definedName>
    <definedName name="Safety_net_max_decrease_LD_TR">[3]parameters!#REF!</definedName>
    <definedName name="safety2">[3]parameters!$D$16</definedName>
    <definedName name="Scenarios">[1]Matrix!$C$1:$F$1</definedName>
    <definedName name="simulation_list_comparison" localSheetId="2">#REF!</definedName>
    <definedName name="simulation_list_comparison">#REF!</definedName>
    <definedName name="topupIIAinter" localSheetId="2">[3]parameters!#REF!</definedName>
    <definedName name="topupIIAinter">[3]parameters!#REF!</definedName>
    <definedName name="topupIIAtrans" localSheetId="2">[3]parameters!#REF!</definedName>
    <definedName name="topupIIAtrans">[3]parameters!#REF!</definedName>
    <definedName name="TR_safety_net" localSheetId="2">[3]parameters!#REF!</definedName>
    <definedName name="TR_safety_net">[3]parameters!#REF!</definedName>
    <definedName name="unemp_alloc">[3]parameters!$D$33</definedName>
    <definedName name="unempl_trans">[3]parameters!$D$40</definedName>
    <definedName name="unrt">'[3]All regions'!$DK$8</definedName>
    <definedName name="unrt_tr">'[3]All regions'!$EZ$8</definedName>
    <definedName name="very_poor" localSheetId="2">[3]parameters!#REF!</definedName>
    <definedName name="very_poor">[3]parameters!#REF!</definedName>
    <definedName name="very_poor_ms" localSheetId="2">[3]parameters!#REF!</definedName>
    <definedName name="very_poor_ms">[3]parameters!#REF!</definedName>
    <definedName name="Yes_No">[1]Matrix!$K$5:$K$6</definedName>
    <definedName name="YT" localSheetId="2">[3]parameters!#REF!</definedName>
    <definedName name="YT">[3]parameters!#REF!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04" i="3" l="1"/>
  <c r="O202" i="3"/>
  <c r="O200" i="3"/>
  <c r="O198" i="3"/>
  <c r="H181" i="3"/>
  <c r="H180" i="3"/>
  <c r="N176" i="3"/>
  <c r="J176" i="3"/>
  <c r="I176" i="3"/>
  <c r="N175" i="3"/>
  <c r="J175" i="3"/>
  <c r="I175" i="3"/>
  <c r="N174" i="3"/>
  <c r="J174" i="3"/>
  <c r="J177" i="3" s="1"/>
  <c r="I174" i="3"/>
  <c r="I177" i="3" s="1"/>
  <c r="N171" i="3"/>
  <c r="N196" i="3" s="1"/>
  <c r="N207" i="3" s="1"/>
  <c r="J171" i="3"/>
  <c r="J196" i="3" s="1"/>
  <c r="J207" i="3" s="1"/>
  <c r="I171" i="3"/>
  <c r="I196" i="3" s="1"/>
  <c r="I207" i="3" s="1"/>
  <c r="N170" i="3"/>
  <c r="J170" i="3"/>
  <c r="J195" i="3" s="1"/>
  <c r="J206" i="3" s="1"/>
  <c r="I170" i="3"/>
  <c r="I172" i="3" s="1"/>
  <c r="N167" i="3"/>
  <c r="J167" i="3"/>
  <c r="I167" i="3"/>
  <c r="N165" i="3"/>
  <c r="J165" i="3"/>
  <c r="I165" i="3"/>
  <c r="N162" i="3"/>
  <c r="J162" i="3"/>
  <c r="I162" i="3"/>
  <c r="N160" i="3"/>
  <c r="I160" i="3"/>
  <c r="O152" i="3"/>
  <c r="O151" i="3"/>
  <c r="O150" i="3"/>
  <c r="O149" i="3"/>
  <c r="O148" i="3"/>
  <c r="O147" i="3"/>
  <c r="O153" i="3" s="1"/>
  <c r="K146" i="3"/>
  <c r="H146" i="3"/>
  <c r="K145" i="3"/>
  <c r="H145" i="3"/>
  <c r="O144" i="3"/>
  <c r="N143" i="3"/>
  <c r="M143" i="3"/>
  <c r="L143" i="3"/>
  <c r="K143" i="3"/>
  <c r="J143" i="3"/>
  <c r="I143" i="3"/>
  <c r="H143" i="3"/>
  <c r="O142" i="3"/>
  <c r="N141" i="3"/>
  <c r="M141" i="3"/>
  <c r="L141" i="3"/>
  <c r="K141" i="3"/>
  <c r="J141" i="3"/>
  <c r="I141" i="3"/>
  <c r="O141" i="3" s="1"/>
  <c r="H141" i="3"/>
  <c r="N139" i="3"/>
  <c r="M139" i="3"/>
  <c r="M140" i="3" s="1"/>
  <c r="J139" i="3"/>
  <c r="J140" i="3" s="1"/>
  <c r="I139" i="3"/>
  <c r="I140" i="3" s="1"/>
  <c r="O138" i="3"/>
  <c r="N137" i="3"/>
  <c r="N140" i="3" s="1"/>
  <c r="M137" i="3"/>
  <c r="L137" i="3"/>
  <c r="K137" i="3"/>
  <c r="O137" i="3" s="1"/>
  <c r="J137" i="3"/>
  <c r="I137" i="3"/>
  <c r="H137" i="3"/>
  <c r="O136" i="3"/>
  <c r="N135" i="3"/>
  <c r="M135" i="3"/>
  <c r="L135" i="3"/>
  <c r="K135" i="3"/>
  <c r="J135" i="3"/>
  <c r="I135" i="3"/>
  <c r="H135" i="3"/>
  <c r="O135" i="3" s="1"/>
  <c r="H127" i="3"/>
  <c r="H126" i="3"/>
  <c r="O122" i="3"/>
  <c r="N122" i="3"/>
  <c r="M122" i="3"/>
  <c r="M176" i="3" s="1"/>
  <c r="L122" i="3"/>
  <c r="L176" i="3" s="1"/>
  <c r="K122" i="3"/>
  <c r="K176" i="3" s="1"/>
  <c r="J122" i="3"/>
  <c r="I122" i="3"/>
  <c r="H122" i="3"/>
  <c r="H176" i="3" s="1"/>
  <c r="N121" i="3"/>
  <c r="M121" i="3"/>
  <c r="M175" i="3" s="1"/>
  <c r="L121" i="3"/>
  <c r="L175" i="3" s="1"/>
  <c r="K121" i="3"/>
  <c r="K175" i="3" s="1"/>
  <c r="J121" i="3"/>
  <c r="I121" i="3"/>
  <c r="H121" i="3"/>
  <c r="H175" i="3" s="1"/>
  <c r="N120" i="3"/>
  <c r="N123" i="3" s="1"/>
  <c r="M120" i="3"/>
  <c r="M174" i="3" s="1"/>
  <c r="M177" i="3" s="1"/>
  <c r="L120" i="3"/>
  <c r="L174" i="3" s="1"/>
  <c r="L177" i="3" s="1"/>
  <c r="K120" i="3"/>
  <c r="K123" i="3" s="1"/>
  <c r="J120" i="3"/>
  <c r="J123" i="3" s="1"/>
  <c r="I120" i="3"/>
  <c r="I123" i="3" s="1"/>
  <c r="H120" i="3"/>
  <c r="H174" i="3" s="1"/>
  <c r="H177" i="3" s="1"/>
  <c r="N117" i="3"/>
  <c r="M117" i="3"/>
  <c r="M171" i="3" s="1"/>
  <c r="M196" i="3" s="1"/>
  <c r="M207" i="3" s="1"/>
  <c r="L117" i="3"/>
  <c r="L171" i="3" s="1"/>
  <c r="L196" i="3" s="1"/>
  <c r="L207" i="3" s="1"/>
  <c r="K117" i="3"/>
  <c r="J117" i="3"/>
  <c r="I117" i="3"/>
  <c r="H117" i="3"/>
  <c r="H171" i="3" s="1"/>
  <c r="N116" i="3"/>
  <c r="N118" i="3" s="1"/>
  <c r="M116" i="3"/>
  <c r="M170" i="3" s="1"/>
  <c r="L116" i="3"/>
  <c r="L170" i="3" s="1"/>
  <c r="K116" i="3"/>
  <c r="K118" i="3" s="1"/>
  <c r="J116" i="3"/>
  <c r="J118" i="3" s="1"/>
  <c r="I116" i="3"/>
  <c r="I118" i="3" s="1"/>
  <c r="H116" i="3"/>
  <c r="H170" i="3" s="1"/>
  <c r="N113" i="3"/>
  <c r="M113" i="3"/>
  <c r="M167" i="3" s="1"/>
  <c r="L113" i="3"/>
  <c r="L167" i="3" s="1"/>
  <c r="K113" i="3"/>
  <c r="K167" i="3" s="1"/>
  <c r="J113" i="3"/>
  <c r="I113" i="3"/>
  <c r="H113" i="3"/>
  <c r="H167" i="3" s="1"/>
  <c r="N111" i="3"/>
  <c r="M111" i="3"/>
  <c r="M165" i="3" s="1"/>
  <c r="L111" i="3"/>
  <c r="L165" i="3" s="1"/>
  <c r="K111" i="3"/>
  <c r="K165" i="3" s="1"/>
  <c r="J111" i="3"/>
  <c r="I111" i="3"/>
  <c r="H111" i="3"/>
  <c r="H165" i="3" s="1"/>
  <c r="L110" i="3"/>
  <c r="N108" i="3"/>
  <c r="M108" i="3"/>
  <c r="M162" i="3" s="1"/>
  <c r="L108" i="3"/>
  <c r="L162" i="3" s="1"/>
  <c r="K108" i="3"/>
  <c r="K162" i="3" s="1"/>
  <c r="J108" i="3"/>
  <c r="I108" i="3"/>
  <c r="H108" i="3"/>
  <c r="H162" i="3" s="1"/>
  <c r="H107" i="3"/>
  <c r="N106" i="3"/>
  <c r="M106" i="3"/>
  <c r="M160" i="3" s="1"/>
  <c r="L106" i="3"/>
  <c r="L160" i="3" s="1"/>
  <c r="K106" i="3"/>
  <c r="K160" i="3" s="1"/>
  <c r="J106" i="3"/>
  <c r="J160" i="3" s="1"/>
  <c r="I106" i="3"/>
  <c r="H106" i="3"/>
  <c r="H160" i="3" s="1"/>
  <c r="M105" i="3"/>
  <c r="J105" i="3"/>
  <c r="K97" i="3"/>
  <c r="K107" i="3" s="1"/>
  <c r="J97" i="3"/>
  <c r="O96" i="3"/>
  <c r="N95" i="3"/>
  <c r="N97" i="3" s="1"/>
  <c r="M95" i="3"/>
  <c r="M97" i="3" s="1"/>
  <c r="L95" i="3"/>
  <c r="L97" i="3" s="1"/>
  <c r="K95" i="3"/>
  <c r="J95" i="3"/>
  <c r="I95" i="3"/>
  <c r="I97" i="3" s="1"/>
  <c r="H95" i="3"/>
  <c r="H97" i="3" s="1"/>
  <c r="O97" i="3" s="1"/>
  <c r="L94" i="3"/>
  <c r="L112" i="3" s="1"/>
  <c r="K94" i="3"/>
  <c r="O93" i="3"/>
  <c r="N92" i="3"/>
  <c r="M92" i="3"/>
  <c r="L92" i="3"/>
  <c r="K92" i="3"/>
  <c r="J92" i="3"/>
  <c r="I92" i="3"/>
  <c r="H92" i="3"/>
  <c r="H94" i="3" s="1"/>
  <c r="H98" i="3" s="1"/>
  <c r="H91" i="3"/>
  <c r="L90" i="3"/>
  <c r="L91" i="3" s="1"/>
  <c r="O89" i="3"/>
  <c r="N88" i="3"/>
  <c r="M88" i="3"/>
  <c r="L88" i="3"/>
  <c r="K88" i="3"/>
  <c r="K112" i="3" s="1"/>
  <c r="J88" i="3"/>
  <c r="I88" i="3"/>
  <c r="H88" i="3"/>
  <c r="O87" i="3"/>
  <c r="O86" i="3"/>
  <c r="N86" i="3"/>
  <c r="M86" i="3"/>
  <c r="L86" i="3"/>
  <c r="K86" i="3"/>
  <c r="J86" i="3"/>
  <c r="J90" i="3" s="1"/>
  <c r="I86" i="3"/>
  <c r="H86" i="3"/>
  <c r="H90" i="3" s="1"/>
  <c r="J85" i="3"/>
  <c r="N84" i="3"/>
  <c r="L84" i="3"/>
  <c r="L115" i="3" s="1"/>
  <c r="I84" i="3"/>
  <c r="O83" i="3"/>
  <c r="N82" i="3"/>
  <c r="M82" i="3"/>
  <c r="M107" i="3" s="1"/>
  <c r="L82" i="3"/>
  <c r="K82" i="3"/>
  <c r="J82" i="3"/>
  <c r="J107" i="3" s="1"/>
  <c r="I82" i="3"/>
  <c r="I107" i="3" s="1"/>
  <c r="H82" i="3"/>
  <c r="O81" i="3"/>
  <c r="N80" i="3"/>
  <c r="N105" i="3" s="1"/>
  <c r="M80" i="3"/>
  <c r="L80" i="3"/>
  <c r="K80" i="3"/>
  <c r="J80" i="3"/>
  <c r="J84" i="3" s="1"/>
  <c r="I80" i="3"/>
  <c r="I105" i="3" s="1"/>
  <c r="H80" i="3"/>
  <c r="H84" i="3" s="1"/>
  <c r="N74" i="3"/>
  <c r="M74" i="3"/>
  <c r="J74" i="3"/>
  <c r="O73" i="3"/>
  <c r="O72" i="3"/>
  <c r="O71" i="3"/>
  <c r="O70" i="3"/>
  <c r="O69" i="3"/>
  <c r="O74" i="3" s="1"/>
  <c r="O68" i="3"/>
  <c r="O67" i="3"/>
  <c r="O66" i="3"/>
  <c r="N60" i="3"/>
  <c r="N127" i="3" s="1"/>
  <c r="M60" i="3"/>
  <c r="L60" i="3"/>
  <c r="K60" i="3"/>
  <c r="J60" i="3"/>
  <c r="I60" i="3"/>
  <c r="I127" i="3" s="1"/>
  <c r="O59" i="3"/>
  <c r="O58" i="3"/>
  <c r="O57" i="3"/>
  <c r="O56" i="3"/>
  <c r="O55" i="3"/>
  <c r="O54" i="3"/>
  <c r="O53" i="3"/>
  <c r="O52" i="3"/>
  <c r="O51" i="3"/>
  <c r="O60" i="3" s="1"/>
  <c r="N45" i="3"/>
  <c r="N126" i="3" s="1"/>
  <c r="M45" i="3"/>
  <c r="L45" i="3"/>
  <c r="L180" i="3" s="1"/>
  <c r="K45" i="3"/>
  <c r="J45" i="3"/>
  <c r="I45" i="3"/>
  <c r="I126" i="3" s="1"/>
  <c r="O44" i="3"/>
  <c r="O43" i="3"/>
  <c r="O42" i="3"/>
  <c r="O41" i="3"/>
  <c r="O40" i="3"/>
  <c r="O39" i="3"/>
  <c r="O108" i="3" s="1"/>
  <c r="O38" i="3"/>
  <c r="O37" i="3"/>
  <c r="O36" i="3"/>
  <c r="O45" i="3" s="1"/>
  <c r="U28" i="3"/>
  <c r="N28" i="3"/>
  <c r="M28" i="3"/>
  <c r="L28" i="3"/>
  <c r="K28" i="3"/>
  <c r="J28" i="3"/>
  <c r="I28" i="3"/>
  <c r="O28" i="3" s="1"/>
  <c r="H28" i="3"/>
  <c r="O27" i="3"/>
  <c r="O176" i="3" s="1"/>
  <c r="O26" i="3"/>
  <c r="O175" i="3" s="1"/>
  <c r="O25" i="3"/>
  <c r="O174" i="3" s="1"/>
  <c r="N23" i="3"/>
  <c r="M23" i="3"/>
  <c r="L23" i="3"/>
  <c r="L29" i="3" s="1"/>
  <c r="K23" i="3"/>
  <c r="J23" i="3"/>
  <c r="I23" i="3"/>
  <c r="H23" i="3"/>
  <c r="O23" i="3" s="1"/>
  <c r="O22" i="3"/>
  <c r="Y22" i="3" s="1"/>
  <c r="AA21" i="3"/>
  <c r="Z21" i="3"/>
  <c r="Y21" i="3"/>
  <c r="V21" i="3"/>
  <c r="U21" i="3"/>
  <c r="O21" i="3"/>
  <c r="O116" i="3" s="1"/>
  <c r="AA20" i="3"/>
  <c r="Z20" i="3"/>
  <c r="W20" i="3"/>
  <c r="V20" i="3"/>
  <c r="O20" i="3"/>
  <c r="Y20" i="3" s="1"/>
  <c r="N19" i="3"/>
  <c r="N24" i="3" s="1"/>
  <c r="M19" i="3"/>
  <c r="L19" i="3"/>
  <c r="K19" i="3"/>
  <c r="J19" i="3"/>
  <c r="I19" i="3"/>
  <c r="H19" i="3"/>
  <c r="O18" i="3"/>
  <c r="O113" i="3" s="1"/>
  <c r="AA17" i="3"/>
  <c r="AA19" i="3" s="1"/>
  <c r="W17" i="3"/>
  <c r="O17" i="3"/>
  <c r="O16" i="3"/>
  <c r="AA15" i="3"/>
  <c r="Z15" i="3"/>
  <c r="Y15" i="3"/>
  <c r="X15" i="3"/>
  <c r="W15" i="3"/>
  <c r="V15" i="3"/>
  <c r="U15" i="3"/>
  <c r="O15" i="3"/>
  <c r="N14" i="3"/>
  <c r="M14" i="3"/>
  <c r="M24" i="3" s="1"/>
  <c r="L14" i="3"/>
  <c r="L24" i="3" s="1"/>
  <c r="K14" i="3"/>
  <c r="J14" i="3"/>
  <c r="I14" i="3"/>
  <c r="I24" i="3" s="1"/>
  <c r="H14" i="3"/>
  <c r="O14" i="3" s="1"/>
  <c r="O13" i="3"/>
  <c r="AA12" i="3"/>
  <c r="Z12" i="3"/>
  <c r="Y12" i="3"/>
  <c r="X12" i="3"/>
  <c r="W12" i="3"/>
  <c r="V12" i="3"/>
  <c r="O12" i="3"/>
  <c r="U12" i="3" s="1"/>
  <c r="AB12" i="3" s="1"/>
  <c r="O11" i="3"/>
  <c r="O106" i="3" s="1"/>
  <c r="Y10" i="3"/>
  <c r="Y14" i="3" s="1"/>
  <c r="X10" i="3"/>
  <c r="X14" i="3" s="1"/>
  <c r="U10" i="3"/>
  <c r="O10" i="3"/>
  <c r="O5" i="3"/>
  <c r="N5" i="3"/>
  <c r="M5" i="3"/>
  <c r="L5" i="3"/>
  <c r="K5" i="3"/>
  <c r="J5" i="3"/>
  <c r="I5" i="3"/>
  <c r="H5" i="3"/>
  <c r="M4" i="3"/>
  <c r="L4" i="3"/>
  <c r="I4" i="3"/>
  <c r="O3" i="3"/>
  <c r="N3" i="3"/>
  <c r="M3" i="3"/>
  <c r="L3" i="3"/>
  <c r="J3" i="3"/>
  <c r="I3" i="3"/>
  <c r="H3" i="3"/>
  <c r="L2" i="3"/>
  <c r="I2" i="3"/>
  <c r="H2" i="3"/>
  <c r="O44" i="2"/>
  <c r="Q44" i="2" s="1"/>
  <c r="Q43" i="2"/>
  <c r="O43" i="2"/>
  <c r="Q42" i="2"/>
  <c r="P35" i="2"/>
  <c r="O35" i="2"/>
  <c r="N35" i="2"/>
  <c r="M35" i="2"/>
  <c r="I35" i="2"/>
  <c r="Q35" i="2" s="1"/>
  <c r="H35" i="2"/>
  <c r="Q33" i="2"/>
  <c r="P33" i="2"/>
  <c r="O33" i="2"/>
  <c r="N33" i="2"/>
  <c r="M33" i="2"/>
  <c r="L33" i="2"/>
  <c r="K33" i="2"/>
  <c r="J33" i="2"/>
  <c r="I33" i="2"/>
  <c r="H33" i="2"/>
  <c r="P32" i="2"/>
  <c r="O32" i="2"/>
  <c r="N32" i="2"/>
  <c r="M32" i="2"/>
  <c r="L32" i="2"/>
  <c r="K32" i="2"/>
  <c r="J32" i="2"/>
  <c r="I32" i="2"/>
  <c r="H32" i="2"/>
  <c r="P31" i="2"/>
  <c r="O31" i="2"/>
  <c r="N31" i="2"/>
  <c r="M31" i="2"/>
  <c r="I31" i="2"/>
  <c r="O30" i="2"/>
  <c r="O34" i="2" s="1"/>
  <c r="L30" i="2"/>
  <c r="L34" i="2" s="1"/>
  <c r="J30" i="2"/>
  <c r="I30" i="2"/>
  <c r="I34" i="2" s="1"/>
  <c r="Q27" i="2"/>
  <c r="P27" i="2"/>
  <c r="O27" i="2"/>
  <c r="N27" i="2"/>
  <c r="M27" i="2"/>
  <c r="L27" i="2"/>
  <c r="K27" i="2"/>
  <c r="J27" i="2"/>
  <c r="I27" i="2"/>
  <c r="H27" i="2"/>
  <c r="P25" i="2"/>
  <c r="O25" i="2"/>
  <c r="N25" i="2"/>
  <c r="M25" i="2"/>
  <c r="K25" i="2"/>
  <c r="Q22" i="2"/>
  <c r="P22" i="2"/>
  <c r="O22" i="2"/>
  <c r="N22" i="2"/>
  <c r="M22" i="2"/>
  <c r="L22" i="2"/>
  <c r="K22" i="2"/>
  <c r="J22" i="2"/>
  <c r="I22" i="2"/>
  <c r="H22" i="2"/>
  <c r="Q20" i="2"/>
  <c r="P20" i="2"/>
  <c r="O20" i="2"/>
  <c r="N20" i="2"/>
  <c r="M20" i="2"/>
  <c r="L20" i="2"/>
  <c r="K20" i="2"/>
  <c r="J20" i="2"/>
  <c r="I20" i="2"/>
  <c r="H20" i="2"/>
  <c r="T18" i="2"/>
  <c r="S18" i="2"/>
  <c r="R18" i="2"/>
  <c r="L18" i="2"/>
  <c r="L35" i="2" s="1"/>
  <c r="K18" i="2"/>
  <c r="K35" i="2" s="1"/>
  <c r="J18" i="2"/>
  <c r="J35" i="2" s="1"/>
  <c r="I18" i="2"/>
  <c r="Q18" i="2" s="1"/>
  <c r="T17" i="2"/>
  <c r="S17" i="2"/>
  <c r="R17" i="2"/>
  <c r="Q17" i="2"/>
  <c r="T16" i="2"/>
  <c r="S16" i="2"/>
  <c r="Q16" i="2"/>
  <c r="Q32" i="2" s="1"/>
  <c r="T15" i="2"/>
  <c r="S15" i="2"/>
  <c r="L15" i="2"/>
  <c r="L31" i="2" s="1"/>
  <c r="J15" i="2"/>
  <c r="J31" i="2" s="1"/>
  <c r="I15" i="2"/>
  <c r="H15" i="2"/>
  <c r="S14" i="2"/>
  <c r="P14" i="2"/>
  <c r="T14" i="2" s="1"/>
  <c r="O14" i="2"/>
  <c r="N14" i="2"/>
  <c r="N30" i="2" s="1"/>
  <c r="M14" i="2"/>
  <c r="M30" i="2" s="1"/>
  <c r="L14" i="2"/>
  <c r="J14" i="2"/>
  <c r="I14" i="2"/>
  <c r="H14" i="2"/>
  <c r="H12" i="2"/>
  <c r="H21" i="2" s="1"/>
  <c r="T11" i="2"/>
  <c r="S11" i="2"/>
  <c r="R11" i="2"/>
  <c r="Q11" i="2"/>
  <c r="T8" i="2"/>
  <c r="S8" i="2"/>
  <c r="Q8" i="2"/>
  <c r="Q25" i="2" s="1"/>
  <c r="L8" i="2"/>
  <c r="L25" i="2" s="1"/>
  <c r="K8" i="2"/>
  <c r="J8" i="2"/>
  <c r="J25" i="2" s="1"/>
  <c r="I8" i="2"/>
  <c r="I25" i="2" s="1"/>
  <c r="H8" i="2"/>
  <c r="H25" i="2" s="1"/>
  <c r="D15" i="1"/>
  <c r="C15" i="1"/>
  <c r="B15" i="1"/>
  <c r="D14" i="1"/>
  <c r="D16" i="1" s="1"/>
  <c r="D17" i="1" s="1"/>
  <c r="C14" i="1"/>
  <c r="C16" i="1" s="1"/>
  <c r="C17" i="1" s="1"/>
  <c r="B14" i="1"/>
  <c r="C12" i="1"/>
  <c r="C13" i="1" s="1"/>
  <c r="D11" i="1"/>
  <c r="D12" i="1" s="1"/>
  <c r="D13" i="1" s="1"/>
  <c r="D18" i="1" s="1"/>
  <c r="C11" i="1"/>
  <c r="B11" i="1"/>
  <c r="D10" i="1"/>
  <c r="C10" i="1"/>
  <c r="B10" i="1"/>
  <c r="D9" i="1"/>
  <c r="C9" i="1"/>
  <c r="B9" i="1"/>
  <c r="B5" i="1"/>
  <c r="B4" i="1"/>
  <c r="B3" i="1" s="1"/>
  <c r="O180" i="3" l="1"/>
  <c r="O126" i="3"/>
  <c r="H115" i="3"/>
  <c r="R44" i="2"/>
  <c r="S44" i="2"/>
  <c r="O181" i="3"/>
  <c r="O127" i="3"/>
  <c r="U22" i="3"/>
  <c r="K90" i="3"/>
  <c r="K91" i="3" s="1"/>
  <c r="O88" i="3"/>
  <c r="I98" i="3"/>
  <c r="I94" i="3"/>
  <c r="L98" i="3"/>
  <c r="O160" i="3"/>
  <c r="O165" i="3"/>
  <c r="N177" i="3"/>
  <c r="R8" i="2"/>
  <c r="M34" i="2"/>
  <c r="R16" i="2"/>
  <c r="P30" i="2"/>
  <c r="P34" i="2" s="1"/>
  <c r="Z10" i="3"/>
  <c r="N2" i="3"/>
  <c r="W10" i="3"/>
  <c r="K2" i="3"/>
  <c r="V10" i="3"/>
  <c r="J2" i="3"/>
  <c r="AA10" i="3"/>
  <c r="O2" i="3"/>
  <c r="J29" i="3"/>
  <c r="W19" i="3"/>
  <c r="X22" i="3"/>
  <c r="M29" i="3"/>
  <c r="J115" i="3"/>
  <c r="I85" i="3"/>
  <c r="H112" i="3"/>
  <c r="J94" i="3"/>
  <c r="J98" i="3" s="1"/>
  <c r="O95" i="3"/>
  <c r="L126" i="3"/>
  <c r="N34" i="2"/>
  <c r="K24" i="3"/>
  <c r="O111" i="3"/>
  <c r="O19" i="3"/>
  <c r="K84" i="3"/>
  <c r="K115" i="3" s="1"/>
  <c r="K105" i="3"/>
  <c r="K85" i="3"/>
  <c r="O82" i="3"/>
  <c r="O107" i="3" s="1"/>
  <c r="X107" i="3" s="1"/>
  <c r="H105" i="3"/>
  <c r="N172" i="3"/>
  <c r="N195" i="3"/>
  <c r="N206" i="3" s="1"/>
  <c r="H30" i="2"/>
  <c r="H34" i="2" s="1"/>
  <c r="H31" i="2"/>
  <c r="AB15" i="3"/>
  <c r="U17" i="3"/>
  <c r="N4" i="3"/>
  <c r="Z17" i="3"/>
  <c r="K4" i="3"/>
  <c r="Y17" i="3"/>
  <c r="J4" i="3"/>
  <c r="V17" i="3"/>
  <c r="V19" i="3" s="1"/>
  <c r="O4" i="3"/>
  <c r="O177" i="3"/>
  <c r="L105" i="3"/>
  <c r="L85" i="3"/>
  <c r="N85" i="3"/>
  <c r="N110" i="3"/>
  <c r="N90" i="3"/>
  <c r="N115" i="3" s="1"/>
  <c r="N91" i="3"/>
  <c r="J112" i="3"/>
  <c r="J109" i="3"/>
  <c r="W105" i="3"/>
  <c r="M110" i="3"/>
  <c r="M94" i="3"/>
  <c r="M98" i="3" s="1"/>
  <c r="M109" i="3"/>
  <c r="L145" i="3"/>
  <c r="L146" i="3"/>
  <c r="J34" i="2"/>
  <c r="R42" i="2"/>
  <c r="S42" i="2"/>
  <c r="M2" i="3"/>
  <c r="H4" i="3"/>
  <c r="N29" i="3"/>
  <c r="X17" i="3"/>
  <c r="N94" i="3"/>
  <c r="N98" i="3" s="1"/>
  <c r="O105" i="3"/>
  <c r="O109" i="3" s="1"/>
  <c r="K110" i="3"/>
  <c r="U14" i="3"/>
  <c r="X19" i="3"/>
  <c r="Y23" i="3"/>
  <c r="H29" i="3"/>
  <c r="K126" i="3"/>
  <c r="K180" i="3"/>
  <c r="K127" i="3"/>
  <c r="K181" i="3"/>
  <c r="L107" i="3"/>
  <c r="V92" i="3"/>
  <c r="L114" i="3"/>
  <c r="S43" i="2"/>
  <c r="R43" i="2"/>
  <c r="Y19" i="3"/>
  <c r="Z22" i="3"/>
  <c r="Z93" i="3" s="1"/>
  <c r="W22" i="3"/>
  <c r="V22" i="3"/>
  <c r="O117" i="3"/>
  <c r="Y117" i="3" s="1"/>
  <c r="Y93" i="3" s="1"/>
  <c r="AA22" i="3"/>
  <c r="AA23" i="3" s="1"/>
  <c r="H24" i="3"/>
  <c r="I29" i="3"/>
  <c r="L181" i="3"/>
  <c r="L127" i="3"/>
  <c r="O80" i="3"/>
  <c r="H85" i="3"/>
  <c r="J110" i="3"/>
  <c r="J91" i="3"/>
  <c r="N112" i="3"/>
  <c r="K98" i="3"/>
  <c r="H196" i="3"/>
  <c r="O120" i="3"/>
  <c r="O123" i="3" s="1"/>
  <c r="O121" i="3"/>
  <c r="U20" i="3"/>
  <c r="K29" i="3"/>
  <c r="J126" i="3"/>
  <c r="J180" i="3"/>
  <c r="J127" i="3"/>
  <c r="J181" i="3"/>
  <c r="N109" i="3"/>
  <c r="I110" i="3"/>
  <c r="I112" i="3"/>
  <c r="I90" i="3"/>
  <c r="L139" i="3"/>
  <c r="L169" i="3" s="1"/>
  <c r="N180" i="3"/>
  <c r="L195" i="3"/>
  <c r="L206" i="3" s="1"/>
  <c r="L172" i="3"/>
  <c r="V117" i="3"/>
  <c r="H123" i="3"/>
  <c r="M146" i="3"/>
  <c r="M145" i="3"/>
  <c r="I181" i="3"/>
  <c r="I195" i="3"/>
  <c r="I206" i="3" s="1"/>
  <c r="X20" i="3"/>
  <c r="W21" i="3"/>
  <c r="J24" i="3"/>
  <c r="M180" i="3"/>
  <c r="M126" i="3"/>
  <c r="M181" i="3"/>
  <c r="M127" i="3"/>
  <c r="I109" i="3"/>
  <c r="W107" i="3"/>
  <c r="W83" i="3" s="1"/>
  <c r="M90" i="3"/>
  <c r="M91" i="3" s="1"/>
  <c r="O92" i="3"/>
  <c r="M195" i="3"/>
  <c r="M206" i="3" s="1"/>
  <c r="M172" i="3"/>
  <c r="W117" i="3"/>
  <c r="L123" i="3"/>
  <c r="N145" i="3"/>
  <c r="N146" i="3" s="1"/>
  <c r="N181" i="3"/>
  <c r="K3" i="3"/>
  <c r="X21" i="3"/>
  <c r="H110" i="3"/>
  <c r="X117" i="3"/>
  <c r="H118" i="3"/>
  <c r="H139" i="3"/>
  <c r="O167" i="3"/>
  <c r="L118" i="3"/>
  <c r="O143" i="3"/>
  <c r="O146" i="3" s="1"/>
  <c r="H195" i="3"/>
  <c r="H172" i="3"/>
  <c r="U116" i="3"/>
  <c r="M84" i="3"/>
  <c r="M115" i="3" s="1"/>
  <c r="N107" i="3"/>
  <c r="O162" i="3"/>
  <c r="Y116" i="3"/>
  <c r="Y92" i="3" s="1"/>
  <c r="AA117" i="3"/>
  <c r="J146" i="3"/>
  <c r="J145" i="3"/>
  <c r="I180" i="3"/>
  <c r="Z116" i="3"/>
  <c r="Z92" i="3" s="1"/>
  <c r="Z117" i="3"/>
  <c r="M118" i="3"/>
  <c r="M123" i="3"/>
  <c r="K139" i="3"/>
  <c r="K140" i="3" s="1"/>
  <c r="I145" i="3"/>
  <c r="O145" i="3" s="1"/>
  <c r="AA116" i="3"/>
  <c r="AA92" i="3" s="1"/>
  <c r="J172" i="3"/>
  <c r="V116" i="3"/>
  <c r="K170" i="3"/>
  <c r="K171" i="3"/>
  <c r="K174" i="3"/>
  <c r="K177" i="3" s="1"/>
  <c r="W116" i="3"/>
  <c r="X116" i="3"/>
  <c r="L194" i="3" l="1"/>
  <c r="L205" i="3" s="1"/>
  <c r="L13" i="2"/>
  <c r="L29" i="2" s="1"/>
  <c r="K152" i="3"/>
  <c r="K147" i="3"/>
  <c r="X83" i="3"/>
  <c r="N169" i="3"/>
  <c r="X92" i="3"/>
  <c r="X23" i="3"/>
  <c r="H207" i="3"/>
  <c r="O207" i="3" s="1"/>
  <c r="O196" i="3"/>
  <c r="V93" i="3"/>
  <c r="L140" i="3"/>
  <c r="U107" i="3"/>
  <c r="W93" i="3"/>
  <c r="V107" i="3"/>
  <c r="Z14" i="3"/>
  <c r="AB10" i="3"/>
  <c r="H169" i="3"/>
  <c r="AB116" i="3"/>
  <c r="K114" i="3"/>
  <c r="K164" i="3"/>
  <c r="J169" i="3"/>
  <c r="Z107" i="3"/>
  <c r="O84" i="3"/>
  <c r="O115" i="3" s="1"/>
  <c r="Y115" i="3" s="1"/>
  <c r="Y91" i="3" s="1"/>
  <c r="K196" i="3"/>
  <c r="K207" i="3" s="1"/>
  <c r="K15" i="2"/>
  <c r="I91" i="3"/>
  <c r="O90" i="3"/>
  <c r="O91" i="3" s="1"/>
  <c r="K195" i="3"/>
  <c r="K206" i="3" s="1"/>
  <c r="K172" i="3"/>
  <c r="K14" i="2"/>
  <c r="O170" i="3"/>
  <c r="O139" i="3"/>
  <c r="O140" i="3" s="1"/>
  <c r="J147" i="3"/>
  <c r="J152" i="3"/>
  <c r="W23" i="3"/>
  <c r="W92" i="3"/>
  <c r="Y105" i="3"/>
  <c r="Y81" i="3" s="1"/>
  <c r="L109" i="3"/>
  <c r="L119" i="3" s="1"/>
  <c r="L124" i="3" s="1"/>
  <c r="L128" i="3" s="1"/>
  <c r="L130" i="3" s="1"/>
  <c r="O110" i="3"/>
  <c r="Z110" i="3" s="1"/>
  <c r="Z86" i="3" s="1"/>
  <c r="AA14" i="3"/>
  <c r="I114" i="3"/>
  <c r="V110" i="3"/>
  <c r="V86" i="3" s="1"/>
  <c r="AB20" i="3"/>
  <c r="M112" i="3"/>
  <c r="M114" i="3" s="1"/>
  <c r="M119" i="3" s="1"/>
  <c r="M124" i="3" s="1"/>
  <c r="M128" i="3" s="1"/>
  <c r="M130" i="3" s="1"/>
  <c r="K109" i="3"/>
  <c r="X105" i="3"/>
  <c r="X81" i="3" s="1"/>
  <c r="O94" i="3"/>
  <c r="O112" i="3" s="1"/>
  <c r="X93" i="3"/>
  <c r="O29" i="3"/>
  <c r="H130" i="3"/>
  <c r="O172" i="3"/>
  <c r="H140" i="3"/>
  <c r="V105" i="3"/>
  <c r="V81" i="3" s="1"/>
  <c r="AA107" i="3"/>
  <c r="H206" i="3"/>
  <c r="O206" i="3" s="1"/>
  <c r="O195" i="3"/>
  <c r="I119" i="3"/>
  <c r="I124" i="3" s="1"/>
  <c r="I128" i="3" s="1"/>
  <c r="I130" i="3" s="1"/>
  <c r="AA105" i="3"/>
  <c r="AA81" i="3" s="1"/>
  <c r="O24" i="3"/>
  <c r="I115" i="3"/>
  <c r="V23" i="3"/>
  <c r="K169" i="3"/>
  <c r="O118" i="3"/>
  <c r="V14" i="3"/>
  <c r="U23" i="3"/>
  <c r="AB22" i="3"/>
  <c r="M169" i="3"/>
  <c r="J114" i="3"/>
  <c r="J119" i="3" s="1"/>
  <c r="J124" i="3" s="1"/>
  <c r="J128" i="3" s="1"/>
  <c r="J130" i="3" s="1"/>
  <c r="J164" i="3"/>
  <c r="AA93" i="3"/>
  <c r="Y107" i="3"/>
  <c r="Z105" i="3"/>
  <c r="Z81" i="3" s="1"/>
  <c r="N114" i="3"/>
  <c r="N119" i="3" s="1"/>
  <c r="N124" i="3" s="1"/>
  <c r="N128" i="3" s="1"/>
  <c r="N130" i="3" s="1"/>
  <c r="AA110" i="3"/>
  <c r="AA86" i="3" s="1"/>
  <c r="AB17" i="3"/>
  <c r="AB21" i="3"/>
  <c r="I146" i="3"/>
  <c r="M85" i="3"/>
  <c r="H114" i="3"/>
  <c r="U110" i="3"/>
  <c r="O171" i="3"/>
  <c r="U117" i="3"/>
  <c r="AB117" i="3" s="1"/>
  <c r="Z23" i="3"/>
  <c r="U19" i="3"/>
  <c r="U29" i="3" s="1"/>
  <c r="U92" i="3"/>
  <c r="AB92" i="3" s="1"/>
  <c r="U112" i="3"/>
  <c r="W14" i="3"/>
  <c r="W81" i="3"/>
  <c r="H109" i="3"/>
  <c r="H119" i="3" s="1"/>
  <c r="H124" i="3" s="1"/>
  <c r="H128" i="3" s="1"/>
  <c r="U105" i="3"/>
  <c r="Z19" i="3"/>
  <c r="J192" i="3" l="1"/>
  <c r="J201" i="3" s="1"/>
  <c r="J7" i="2"/>
  <c r="J24" i="2" s="1"/>
  <c r="AB107" i="3"/>
  <c r="U83" i="3"/>
  <c r="Y112" i="3"/>
  <c r="Y88" i="3" s="1"/>
  <c r="X112" i="3"/>
  <c r="X88" i="3" s="1"/>
  <c r="W112" i="3"/>
  <c r="W88" i="3" s="1"/>
  <c r="K30" i="2"/>
  <c r="Q14" i="2"/>
  <c r="M152" i="3"/>
  <c r="M147" i="3"/>
  <c r="Z83" i="3"/>
  <c r="O13" i="2"/>
  <c r="P13" i="2"/>
  <c r="P29" i="2" s="1"/>
  <c r="N194" i="3"/>
  <c r="N205" i="3" s="1"/>
  <c r="K194" i="3"/>
  <c r="K205" i="3" s="1"/>
  <c r="K13" i="2"/>
  <c r="K29" i="2" s="1"/>
  <c r="M194" i="3"/>
  <c r="M205" i="3" s="1"/>
  <c r="N13" i="2"/>
  <c r="N29" i="2" s="1"/>
  <c r="M13" i="2"/>
  <c r="X115" i="3"/>
  <c r="X91" i="3" s="1"/>
  <c r="AA112" i="3"/>
  <c r="AA88" i="3" s="1"/>
  <c r="J194" i="3"/>
  <c r="J205" i="3" s="1"/>
  <c r="J13" i="2"/>
  <c r="J29" i="2" s="1"/>
  <c r="U115" i="3"/>
  <c r="O98" i="3"/>
  <c r="AA115" i="3"/>
  <c r="AA91" i="3" s="1"/>
  <c r="L152" i="3"/>
  <c r="L147" i="3"/>
  <c r="Y83" i="3"/>
  <c r="K119" i="3"/>
  <c r="K124" i="3" s="1"/>
  <c r="K128" i="3" s="1"/>
  <c r="K130" i="3" s="1"/>
  <c r="W115" i="3"/>
  <c r="W91" i="3" s="1"/>
  <c r="H194" i="3"/>
  <c r="H13" i="2"/>
  <c r="H150" i="3"/>
  <c r="AB105" i="3"/>
  <c r="U81" i="3"/>
  <c r="AB81" i="3" s="1"/>
  <c r="Z115" i="3"/>
  <c r="Z91" i="3" s="1"/>
  <c r="O114" i="3"/>
  <c r="O119" i="3" s="1"/>
  <c r="O124" i="3" s="1"/>
  <c r="O128" i="3" s="1"/>
  <c r="O130" i="3" s="1"/>
  <c r="Y110" i="3"/>
  <c r="Y86" i="3" s="1"/>
  <c r="K149" i="3"/>
  <c r="K166" i="3" s="1"/>
  <c r="K168" i="3" s="1"/>
  <c r="H147" i="3"/>
  <c r="U86" i="3"/>
  <c r="U88" i="3"/>
  <c r="AB88" i="3" s="1"/>
  <c r="N147" i="3"/>
  <c r="N152" i="3"/>
  <c r="AA83" i="3"/>
  <c r="U93" i="3"/>
  <c r="AB93" i="3" s="1"/>
  <c r="V115" i="3"/>
  <c r="V91" i="3" s="1"/>
  <c r="I169" i="3"/>
  <c r="O169" i="3" s="1"/>
  <c r="J150" i="3"/>
  <c r="J159" i="3" s="1"/>
  <c r="J161" i="3"/>
  <c r="K150" i="3"/>
  <c r="K159" i="3" s="1"/>
  <c r="K161" i="3"/>
  <c r="Z112" i="3"/>
  <c r="Z88" i="3" s="1"/>
  <c r="J149" i="3"/>
  <c r="J166" i="3" s="1"/>
  <c r="K31" i="2"/>
  <c r="Q15" i="2"/>
  <c r="K192" i="3"/>
  <c r="K201" i="3" s="1"/>
  <c r="K7" i="2"/>
  <c r="K24" i="2" s="1"/>
  <c r="W110" i="3"/>
  <c r="W86" i="3" s="1"/>
  <c r="V112" i="3"/>
  <c r="V88" i="3" s="1"/>
  <c r="X110" i="3"/>
  <c r="X86" i="3" s="1"/>
  <c r="I147" i="3"/>
  <c r="I152" i="3"/>
  <c r="V83" i="3"/>
  <c r="O85" i="3"/>
  <c r="J193" i="3" l="1"/>
  <c r="J203" i="3" s="1"/>
  <c r="J9" i="2"/>
  <c r="J26" i="2" s="1"/>
  <c r="J153" i="3"/>
  <c r="AB110" i="3"/>
  <c r="L149" i="3"/>
  <c r="L166" i="3" s="1"/>
  <c r="L164" i="3"/>
  <c r="I150" i="3"/>
  <c r="I159" i="3" s="1"/>
  <c r="I161" i="3"/>
  <c r="I149" i="3"/>
  <c r="I166" i="3" s="1"/>
  <c r="I164" i="3"/>
  <c r="AB112" i="3"/>
  <c r="H152" i="3"/>
  <c r="H161" i="3" s="1"/>
  <c r="H159" i="3"/>
  <c r="L150" i="3"/>
  <c r="L159" i="3" s="1"/>
  <c r="L161" i="3"/>
  <c r="K193" i="3"/>
  <c r="K203" i="3" s="1"/>
  <c r="K9" i="2"/>
  <c r="K26" i="2" s="1"/>
  <c r="H29" i="2"/>
  <c r="O29" i="2"/>
  <c r="T13" i="2"/>
  <c r="K191" i="3"/>
  <c r="K199" i="3" s="1"/>
  <c r="K12" i="2"/>
  <c r="K21" i="2" s="1"/>
  <c r="N150" i="3"/>
  <c r="N159" i="3" s="1"/>
  <c r="N161" i="3"/>
  <c r="K153" i="3"/>
  <c r="S13" i="2"/>
  <c r="M29" i="2"/>
  <c r="AB83" i="3"/>
  <c r="K190" i="3"/>
  <c r="K197" i="3" s="1"/>
  <c r="K163" i="3"/>
  <c r="K173" i="3" s="1"/>
  <c r="K178" i="3" s="1"/>
  <c r="K182" i="3" s="1"/>
  <c r="K184" i="3" s="1"/>
  <c r="K10" i="2"/>
  <c r="K19" i="2" s="1"/>
  <c r="K23" i="2" s="1"/>
  <c r="K36" i="2" s="1"/>
  <c r="K37" i="2" s="1"/>
  <c r="N149" i="3"/>
  <c r="N166" i="3" s="1"/>
  <c r="N164" i="3"/>
  <c r="H205" i="3"/>
  <c r="AB115" i="3"/>
  <c r="U91" i="3"/>
  <c r="AB91" i="3" s="1"/>
  <c r="M149" i="3"/>
  <c r="M166" i="3" s="1"/>
  <c r="M164" i="3"/>
  <c r="J191" i="3"/>
  <c r="J199" i="3" s="1"/>
  <c r="J12" i="2"/>
  <c r="J21" i="2" s="1"/>
  <c r="M150" i="3"/>
  <c r="M159" i="3" s="1"/>
  <c r="M161" i="3"/>
  <c r="J28" i="2"/>
  <c r="J190" i="3"/>
  <c r="J197" i="3" s="1"/>
  <c r="J163" i="3"/>
  <c r="J173" i="3" s="1"/>
  <c r="J178" i="3" s="1"/>
  <c r="J182" i="3" s="1"/>
  <c r="J184" i="3" s="1"/>
  <c r="J10" i="2"/>
  <c r="J19" i="2" s="1"/>
  <c r="AB86" i="3"/>
  <c r="R14" i="2"/>
  <c r="Q30" i="2"/>
  <c r="J168" i="3"/>
  <c r="K28" i="2"/>
  <c r="R15" i="2"/>
  <c r="Q31" i="2"/>
  <c r="I194" i="3"/>
  <c r="I205" i="3" s="1"/>
  <c r="I13" i="2"/>
  <c r="I29" i="2" s="1"/>
  <c r="H149" i="3"/>
  <c r="H166" i="3" s="1"/>
  <c r="H164" i="3"/>
  <c r="K34" i="2"/>
  <c r="H192" i="3" l="1"/>
  <c r="H168" i="3"/>
  <c r="O164" i="3"/>
  <c r="H7" i="2"/>
  <c r="M191" i="3"/>
  <c r="M199" i="3" s="1"/>
  <c r="N12" i="2"/>
  <c r="N21" i="2" s="1"/>
  <c r="M12" i="2"/>
  <c r="L190" i="3"/>
  <c r="L197" i="3" s="1"/>
  <c r="L163" i="3"/>
  <c r="L10" i="2"/>
  <c r="L19" i="2" s="1"/>
  <c r="I163" i="3"/>
  <c r="I173" i="3" s="1"/>
  <c r="I178" i="3" s="1"/>
  <c r="I182" i="3" s="1"/>
  <c r="I184" i="3" s="1"/>
  <c r="I190" i="3"/>
  <c r="I197" i="3" s="1"/>
  <c r="I10" i="2"/>
  <c r="I19" i="2" s="1"/>
  <c r="H193" i="3"/>
  <c r="O166" i="3"/>
  <c r="H9" i="2"/>
  <c r="Q34" i="2"/>
  <c r="M190" i="3"/>
  <c r="M163" i="3"/>
  <c r="M173" i="3" s="1"/>
  <c r="M178" i="3" s="1"/>
  <c r="M182" i="3" s="1"/>
  <c r="M184" i="3" s="1"/>
  <c r="M10" i="2"/>
  <c r="N10" i="2"/>
  <c r="N19" i="2" s="1"/>
  <c r="N23" i="2" s="1"/>
  <c r="O194" i="3"/>
  <c r="H190" i="3"/>
  <c r="H163" i="3"/>
  <c r="O159" i="3"/>
  <c r="H10" i="2"/>
  <c r="L192" i="3"/>
  <c r="L201" i="3" s="1"/>
  <c r="L168" i="3"/>
  <c r="L7" i="2"/>
  <c r="L24" i="2" s="1"/>
  <c r="L28" i="2" s="1"/>
  <c r="H153" i="3"/>
  <c r="O205" i="3"/>
  <c r="H191" i="3"/>
  <c r="O161" i="3"/>
  <c r="L193" i="3"/>
  <c r="L203" i="3" s="1"/>
  <c r="L9" i="2"/>
  <c r="L26" i="2" s="1"/>
  <c r="N192" i="3"/>
  <c r="N201" i="3" s="1"/>
  <c r="P7" i="2"/>
  <c r="P24" i="2" s="1"/>
  <c r="P28" i="2" s="1"/>
  <c r="N168" i="3"/>
  <c r="O7" i="2"/>
  <c r="Q13" i="2"/>
  <c r="L153" i="3"/>
  <c r="J23" i="2"/>
  <c r="J36" i="2" s="1"/>
  <c r="J37" i="2" s="1"/>
  <c r="M192" i="3"/>
  <c r="M201" i="3" s="1"/>
  <c r="M168" i="3"/>
  <c r="N7" i="2"/>
  <c r="N24" i="2" s="1"/>
  <c r="N28" i="2" s="1"/>
  <c r="M7" i="2"/>
  <c r="N153" i="3"/>
  <c r="I192" i="3"/>
  <c r="I201" i="3" s="1"/>
  <c r="I168" i="3"/>
  <c r="I7" i="2"/>
  <c r="I24" i="2" s="1"/>
  <c r="M193" i="3"/>
  <c r="M203" i="3" s="1"/>
  <c r="N9" i="2"/>
  <c r="N26" i="2" s="1"/>
  <c r="M9" i="2"/>
  <c r="N193" i="3"/>
  <c r="N203" i="3" s="1"/>
  <c r="O9" i="2"/>
  <c r="P9" i="2"/>
  <c r="P26" i="2" s="1"/>
  <c r="N191" i="3"/>
  <c r="N199" i="3" s="1"/>
  <c r="P12" i="2"/>
  <c r="P21" i="2" s="1"/>
  <c r="O12" i="2"/>
  <c r="I153" i="3"/>
  <c r="M153" i="3"/>
  <c r="N163" i="3"/>
  <c r="N173" i="3" s="1"/>
  <c r="N178" i="3" s="1"/>
  <c r="N182" i="3" s="1"/>
  <c r="N184" i="3" s="1"/>
  <c r="O10" i="2"/>
  <c r="P10" i="2"/>
  <c r="P19" i="2" s="1"/>
  <c r="N190" i="3"/>
  <c r="I193" i="3"/>
  <c r="I203" i="3" s="1"/>
  <c r="I9" i="2"/>
  <c r="I26" i="2" s="1"/>
  <c r="L191" i="3"/>
  <c r="L199" i="3" s="1"/>
  <c r="L12" i="2"/>
  <c r="L21" i="2" s="1"/>
  <c r="I191" i="3"/>
  <c r="I199" i="3" s="1"/>
  <c r="I12" i="2"/>
  <c r="T9" i="2" l="1"/>
  <c r="O26" i="2"/>
  <c r="P23" i="2"/>
  <c r="P36" i="2" s="1"/>
  <c r="P37" i="2" s="1"/>
  <c r="Q29" i="2"/>
  <c r="R13" i="2"/>
  <c r="O191" i="3"/>
  <c r="H199" i="3"/>
  <c r="O199" i="3" s="1"/>
  <c r="H173" i="3"/>
  <c r="H178" i="3" s="1"/>
  <c r="H182" i="3" s="1"/>
  <c r="H184" i="3" s="1"/>
  <c r="O163" i="3"/>
  <c r="H26" i="2"/>
  <c r="Q9" i="2"/>
  <c r="M24" i="2"/>
  <c r="M28" i="2" s="1"/>
  <c r="S7" i="2"/>
  <c r="H203" i="3"/>
  <c r="O203" i="3" s="1"/>
  <c r="O193" i="3"/>
  <c r="I21" i="2"/>
  <c r="I23" i="2" s="1"/>
  <c r="I36" i="2" s="1"/>
  <c r="I37" i="2" s="1"/>
  <c r="Q12" i="2"/>
  <c r="O19" i="2"/>
  <c r="O23" i="2" s="1"/>
  <c r="O36" i="2" s="1"/>
  <c r="O37" i="2" s="1"/>
  <c r="T10" i="2"/>
  <c r="H197" i="3"/>
  <c r="O190" i="3"/>
  <c r="M26" i="2"/>
  <c r="S9" i="2"/>
  <c r="N36" i="2"/>
  <c r="N37" i="2" s="1"/>
  <c r="M21" i="2"/>
  <c r="S12" i="2"/>
  <c r="M19" i="2"/>
  <c r="S10" i="2"/>
  <c r="Q7" i="2"/>
  <c r="H24" i="2"/>
  <c r="H28" i="2" s="1"/>
  <c r="T12" i="2"/>
  <c r="O21" i="2"/>
  <c r="I28" i="2"/>
  <c r="Q10" i="2"/>
  <c r="H19" i="2"/>
  <c r="H23" i="2" s="1"/>
  <c r="H36" i="2" s="1"/>
  <c r="H37" i="2" s="1"/>
  <c r="M197" i="3"/>
  <c r="M210" i="3"/>
  <c r="L23" i="2"/>
  <c r="L36" i="2" s="1"/>
  <c r="L37" i="2" s="1"/>
  <c r="O168" i="3"/>
  <c r="O24" i="2"/>
  <c r="O28" i="2" s="1"/>
  <c r="T7" i="2"/>
  <c r="N210" i="3"/>
  <c r="N197" i="3"/>
  <c r="L173" i="3"/>
  <c r="L178" i="3" s="1"/>
  <c r="L182" i="3" s="1"/>
  <c r="L184" i="3" s="1"/>
  <c r="H201" i="3"/>
  <c r="O201" i="3" s="1"/>
  <c r="O192" i="3"/>
  <c r="Q24" i="2" l="1"/>
  <c r="R7" i="2"/>
  <c r="M23" i="2"/>
  <c r="M36" i="2" s="1"/>
  <c r="M37" i="2" s="1"/>
  <c r="O197" i="3"/>
  <c r="Q19" i="2"/>
  <c r="Q23" i="2" s="1"/>
  <c r="R10" i="2"/>
  <c r="R9" i="2"/>
  <c r="Q26" i="2"/>
  <c r="R12" i="2"/>
  <c r="Q21" i="2"/>
  <c r="O173" i="3"/>
  <c r="O178" i="3" s="1"/>
  <c r="O182" i="3" s="1"/>
  <c r="O184" i="3" s="1"/>
  <c r="Q36" i="2" l="1"/>
  <c r="Q37" i="2" s="1"/>
  <c r="Q28" i="2"/>
</calcChain>
</file>

<file path=xl/sharedStrings.xml><?xml version="1.0" encoding="utf-8"?>
<sst xmlns="http://schemas.openxmlformats.org/spreadsheetml/2006/main" count="709" uniqueCount="126">
  <si>
    <t>SK - ERDF thematic concentration calculation</t>
  </si>
  <si>
    <t>Total CF allocation (without TA)</t>
  </si>
  <si>
    <t>CF - PO2</t>
  </si>
  <si>
    <t>CF - PO3</t>
  </si>
  <si>
    <t>Art. 4 (7)</t>
  </si>
  <si>
    <t>N/A</t>
  </si>
  <si>
    <t>ERDF</t>
  </si>
  <si>
    <t>LDR</t>
  </si>
  <si>
    <t>MDR</t>
  </si>
  <si>
    <t>Total ERDF allocation (without TA)</t>
  </si>
  <si>
    <t>ERDF - PO1 allocation</t>
  </si>
  <si>
    <t>1.5 Enhancing digital connectivity allocation</t>
  </si>
  <si>
    <t>ERDF - PO1 adjusted allocation</t>
  </si>
  <si>
    <t>adjusted PO1 % share</t>
  </si>
  <si>
    <t>ERDF - PO2 allocation</t>
  </si>
  <si>
    <t>2.8 Promoting sustainable multimodal urban mobility allocation</t>
  </si>
  <si>
    <t>ERDF - PO2 adjusted allocation</t>
  </si>
  <si>
    <t>adjusted PO2 % share</t>
  </si>
  <si>
    <t>adjusted PO1 + PO2 % share</t>
  </si>
  <si>
    <r>
      <rPr>
        <b/>
        <sz val="20"/>
        <color theme="0"/>
        <rFont val="Arial"/>
        <family val="2"/>
      </rPr>
      <t>Slovakia Reference Table
Financial Plan - MS allocation by CCI, Fund, Region and YEAR</t>
    </r>
    <r>
      <rPr>
        <b/>
        <sz val="12"/>
        <color theme="0"/>
        <rFont val="Arial"/>
        <family val="2"/>
      </rPr>
      <t xml:space="preserve">
</t>
    </r>
    <r>
      <rPr>
        <sz val="10"/>
        <color theme="0"/>
        <rFont val="Arial"/>
        <family val="2"/>
      </rPr>
      <t>(Amounts included in ERDF, ESF, CF &amp; JTF (if applicable) Operational Programmes)</t>
    </r>
  </si>
  <si>
    <t>Country</t>
  </si>
  <si>
    <t>CCI</t>
  </si>
  <si>
    <t>Title</t>
  </si>
  <si>
    <t>FUND</t>
  </si>
  <si>
    <t>ALLOCATION
Region / Fund source</t>
  </si>
  <si>
    <t>Allocation Amount</t>
  </si>
  <si>
    <t>CHECKS</t>
  </si>
  <si>
    <t>2021</t>
  </si>
  <si>
    <t>2022</t>
  </si>
  <si>
    <t>2023</t>
  </si>
  <si>
    <t>2024</t>
  </si>
  <si>
    <t>2025</t>
  </si>
  <si>
    <t>2026</t>
  </si>
  <si>
    <t>2027</t>
  </si>
  <si>
    <t>Total 
2021-27</t>
  </si>
  <si>
    <t>on Totals</t>
  </si>
  <si>
    <t>Flexi 2026</t>
  </si>
  <si>
    <t>Flexi 2027</t>
  </si>
  <si>
    <t>non-flexible</t>
  </si>
  <si>
    <t>flexibility amount</t>
  </si>
  <si>
    <t>SK</t>
  </si>
  <si>
    <t>OP SK</t>
  </si>
  <si>
    <t>TR</t>
  </si>
  <si>
    <t>ESF+</t>
  </si>
  <si>
    <t>CF</t>
  </si>
  <si>
    <t>JTF</t>
  </si>
  <si>
    <t>MFF</t>
  </si>
  <si>
    <t>NGEU</t>
  </si>
  <si>
    <r>
      <t>MFF</t>
    </r>
    <r>
      <rPr>
        <sz val="8"/>
        <color rgb="FF333333"/>
        <rFont val="Arial"/>
        <family val="2"/>
      </rPr>
      <t xml:space="preserve"> (Article 7, not-programmed)</t>
    </r>
  </si>
  <si>
    <r>
      <t>NGEU</t>
    </r>
    <r>
      <rPr>
        <sz val="8"/>
        <color rgb="FF333333"/>
        <rFont val="Arial"/>
        <family val="2"/>
      </rPr>
      <t xml:space="preserve"> (Article 7, not-programmed)</t>
    </r>
  </si>
  <si>
    <t>OP Fisheries</t>
  </si>
  <si>
    <t>EMFAF</t>
  </si>
  <si>
    <t>-</t>
  </si>
  <si>
    <r>
      <t xml:space="preserve">TOTAL Cohesion + JTF 
</t>
    </r>
    <r>
      <rPr>
        <sz val="14"/>
        <color rgb="FF333333"/>
        <rFont val="Arial"/>
        <family val="2"/>
      </rPr>
      <t>(ETC excluded)</t>
    </r>
  </si>
  <si>
    <t>OMNSPR</t>
  </si>
  <si>
    <t>Total</t>
  </si>
  <si>
    <r>
      <t xml:space="preserve">MFF </t>
    </r>
    <r>
      <rPr>
        <sz val="8"/>
        <color rgb="FF333333"/>
        <rFont val="Arial"/>
        <family val="2"/>
      </rPr>
      <t>(Article 7, not-programmed)</t>
    </r>
  </si>
  <si>
    <r>
      <t xml:space="preserve">NGEU </t>
    </r>
    <r>
      <rPr>
        <sz val="8"/>
        <color rgb="FF333333"/>
        <rFont val="Arial"/>
        <family val="2"/>
      </rPr>
      <t>(Article 7, not-programmed)</t>
    </r>
  </si>
  <si>
    <t xml:space="preserve">TOTAL Cohesion + JTF </t>
  </si>
  <si>
    <t>TOTAL Cohesion + JTF + EMFAF</t>
  </si>
  <si>
    <t>Transfers to Invest EU, Interreg and to other programmes(direct/indirect/shared management) outside of the CPR</t>
  </si>
  <si>
    <t>TOTAL Transfers to Invest EU (Art. 10)</t>
  </si>
  <si>
    <t>TOTAL Transfers to (+) INTERREG (Art. 105)</t>
  </si>
  <si>
    <t>TOTAL Transfers to (+) other programmes outside CPR (Art. 21)</t>
  </si>
  <si>
    <t>Notes:</t>
  </si>
  <si>
    <t>a)</t>
  </si>
  <si>
    <t>The format of the MS Reference table shall be the same as the format of Table 10(financial planning) in the CPR Annex</t>
  </si>
  <si>
    <t>b)</t>
  </si>
  <si>
    <r>
      <t xml:space="preserve">MS Reference Table must contain </t>
    </r>
    <r>
      <rPr>
        <b/>
        <sz val="10"/>
        <color rgb="FF000000"/>
        <rFont val="Arial"/>
        <family val="2"/>
      </rPr>
      <t>all operational programmes</t>
    </r>
    <r>
      <rPr>
        <sz val="11"/>
        <color theme="1"/>
        <rFont val="Calibri"/>
        <family val="2"/>
        <charset val="238"/>
        <scheme val="minor"/>
      </rPr>
      <t xml:space="preserve"> and </t>
    </r>
    <r>
      <rPr>
        <b/>
        <sz val="10"/>
        <color rgb="FF000000"/>
        <rFont val="Arial"/>
        <family val="2"/>
      </rPr>
      <t>shall allocate the respective MS envelope to the full</t>
    </r>
  </si>
  <si>
    <t>c)</t>
  </si>
  <si>
    <t>The allocation of the financial resources to the respective Operational Programmes shall fully(by Fund, region, year) comply with the MS allocation after the legitimate transfers (transfers are submitted within CIS on Partnership Agreement)</t>
  </si>
  <si>
    <t>d)</t>
  </si>
  <si>
    <r>
      <t xml:space="preserve">It is operational </t>
    </r>
    <r>
      <rPr>
        <b/>
        <sz val="10"/>
        <color rgb="FF000000"/>
        <rFont val="Arial"/>
        <family val="2"/>
      </rPr>
      <t xml:space="preserve">DGs responsibility to check and ensure that all transfers </t>
    </r>
    <r>
      <rPr>
        <sz val="11"/>
        <color theme="1"/>
        <rFont val="Calibri"/>
        <family val="2"/>
        <charset val="238"/>
        <scheme val="minor"/>
      </rPr>
      <t xml:space="preserve">modifying the MS initial envelope </t>
    </r>
    <r>
      <rPr>
        <b/>
        <sz val="10"/>
        <color rgb="FF000000"/>
        <rFont val="Arial"/>
        <family val="2"/>
      </rPr>
      <t>are legitimate</t>
    </r>
    <r>
      <rPr>
        <sz val="11"/>
        <color theme="1"/>
        <rFont val="Calibri"/>
        <family val="2"/>
        <charset val="238"/>
        <scheme val="minor"/>
      </rPr>
      <t xml:space="preserve"> and adhere to the rules and tresholds as set in the respective Regulations.</t>
    </r>
  </si>
  <si>
    <t>e)</t>
  </si>
  <si>
    <r>
      <t>the Reference Table shall be accompanied with the</t>
    </r>
    <r>
      <rPr>
        <b/>
        <sz val="10"/>
        <color rgb="FF000000"/>
        <rFont val="Arial"/>
        <family val="2"/>
      </rPr>
      <t xml:space="preserve"> proof that the transfers to InvestEU, Interreg or to other programmes outside of the CPR</t>
    </r>
    <r>
      <rPr>
        <sz val="11"/>
        <color theme="1"/>
        <rFont val="Calibri"/>
        <family val="2"/>
        <charset val="238"/>
        <scheme val="minor"/>
      </rPr>
      <t>(if any)</t>
    </r>
    <r>
      <rPr>
        <b/>
        <sz val="10"/>
        <color rgb="FF000000"/>
        <rFont val="Arial"/>
        <family val="2"/>
      </rPr>
      <t>, are meeting the conditions</t>
    </r>
    <r>
      <rPr>
        <sz val="11"/>
        <color theme="1"/>
        <rFont val="Calibri"/>
        <family val="2"/>
        <charset val="238"/>
        <scheme val="minor"/>
      </rPr>
      <t xml:space="preserve"> as set in the respective Regulations</t>
    </r>
  </si>
  <si>
    <t>f)</t>
  </si>
  <si>
    <r>
      <t xml:space="preserve">All alocations shall be expressed </t>
    </r>
    <r>
      <rPr>
        <b/>
        <sz val="10"/>
        <color rgb="FF000000"/>
        <rFont val="Arial"/>
        <family val="2"/>
      </rPr>
      <t xml:space="preserve">in full EUROs </t>
    </r>
    <r>
      <rPr>
        <sz val="11"/>
        <color theme="1"/>
        <rFont val="Calibri"/>
        <family val="2"/>
        <charset val="238"/>
        <scheme val="minor"/>
      </rPr>
      <t>(no decimals)</t>
    </r>
  </si>
  <si>
    <t>g)</t>
  </si>
  <si>
    <r>
      <t xml:space="preserve">According to Article 80 of the CPR an amount corresponding to 50% </t>
    </r>
    <r>
      <rPr>
        <b/>
        <sz val="10"/>
        <color rgb="FF000000"/>
        <rFont val="Arial"/>
        <family val="2"/>
      </rPr>
      <t>for the years 2026 and 2027 ('flexibility amount')</t>
    </r>
    <r>
      <rPr>
        <sz val="11"/>
        <color theme="1"/>
        <rFont val="Calibri"/>
        <family val="2"/>
        <charset val="238"/>
        <scheme val="minor"/>
      </rPr>
      <t xml:space="preserve"> shall be retained (expressed in dedicated columns) </t>
    </r>
  </si>
  <si>
    <t>h)</t>
  </si>
  <si>
    <t xml:space="preserve">The Reference table must be mathematically correct(sum of the allocations must adds up to totals) </t>
  </si>
  <si>
    <t>i)</t>
  </si>
  <si>
    <r>
      <t>DG BUDG reserves its</t>
    </r>
    <r>
      <rPr>
        <b/>
        <sz val="10"/>
        <color rgb="FF000000"/>
        <rFont val="Arial"/>
        <family val="2"/>
      </rPr>
      <t xml:space="preserve"> right not to approve Reference table</t>
    </r>
    <r>
      <rPr>
        <sz val="11"/>
        <color theme="1"/>
        <rFont val="Calibri"/>
        <family val="2"/>
        <charset val="238"/>
        <scheme val="minor"/>
      </rPr>
      <t xml:space="preserve"> if it deviates from the above mentioned principles or does not adhere to the financial rules.</t>
    </r>
  </si>
  <si>
    <t>j)</t>
  </si>
  <si>
    <r>
      <rPr>
        <b/>
        <sz val="10"/>
        <color rgb="FF000000"/>
        <rFont val="Arial"/>
        <family val="2"/>
      </rPr>
      <t>DG BUDG shall be consulted upon any change</t>
    </r>
    <r>
      <rPr>
        <sz val="11"/>
        <color theme="1"/>
        <rFont val="Calibri"/>
        <family val="2"/>
        <charset val="238"/>
        <scheme val="minor"/>
      </rPr>
      <t xml:space="preserve"> to the approved Reference Table of the respective Member State</t>
    </r>
  </si>
  <si>
    <t>k)</t>
  </si>
  <si>
    <t>The Reference table must be submitted and approved by DG BUDG before or within the CIS of the 1st Operational Programme and must accompany any further consultation(s) on any OP(s)</t>
  </si>
  <si>
    <t>l)</t>
  </si>
  <si>
    <r>
      <t xml:space="preserve">DG BUDG reserves its </t>
    </r>
    <r>
      <rPr>
        <b/>
        <sz val="10"/>
        <color rgb="FF000000"/>
        <rFont val="Arial"/>
        <family val="2"/>
      </rPr>
      <t>right not to approve OP</t>
    </r>
    <r>
      <rPr>
        <sz val="11"/>
        <color theme="1"/>
        <rFont val="Calibri"/>
        <family val="2"/>
        <charset val="238"/>
        <scheme val="minor"/>
      </rPr>
      <t xml:space="preserve"> if its Financial planning deviates from the approved Reference Table, or if valid Reference table is not provided.</t>
    </r>
  </si>
  <si>
    <t>establishing MS allocation after legitimate transfers</t>
  </si>
  <si>
    <t>Initial allocation of the MS</t>
  </si>
  <si>
    <t>Cat. of Region</t>
  </si>
  <si>
    <t>Investment for Jobs and Growth</t>
  </si>
  <si>
    <t>ETC</t>
  </si>
  <si>
    <t>CBC</t>
  </si>
  <si>
    <t>TNC</t>
  </si>
  <si>
    <r>
      <rPr>
        <b/>
        <sz val="18"/>
        <color rgb="FF000000"/>
        <rFont val="Arial"/>
        <family val="2"/>
      </rPr>
      <t>Transfers to Invest EU</t>
    </r>
    <r>
      <rPr>
        <b/>
        <sz val="12"/>
        <color rgb="FF000000"/>
        <rFont val="Arial"/>
        <family val="2"/>
      </rPr>
      <t xml:space="preserve"> 
</t>
    </r>
    <r>
      <rPr>
        <sz val="11"/>
        <color theme="1"/>
        <rFont val="Calibri"/>
        <family val="2"/>
        <charset val="238"/>
        <scheme val="minor"/>
      </rPr>
      <t>(in line with Article 10 of the CPR)</t>
    </r>
  </si>
  <si>
    <t>Transferred from (-)</t>
  </si>
  <si>
    <t>Transferred amount</t>
  </si>
  <si>
    <t xml:space="preserve">TOTAL Transfers to (+) Invest EU </t>
  </si>
  <si>
    <r>
      <rPr>
        <b/>
        <sz val="20"/>
        <color rgb="FF000000"/>
        <rFont val="Arial"/>
        <family val="2"/>
      </rPr>
      <t>Transfers to direct/indirect/shared management</t>
    </r>
    <r>
      <rPr>
        <b/>
        <sz val="12"/>
        <color rgb="FF000000"/>
        <rFont val="Arial"/>
        <family val="2"/>
      </rPr>
      <t xml:space="preserve"> 
</t>
    </r>
    <r>
      <rPr>
        <sz val="12"/>
        <color rgb="FF000000"/>
        <rFont val="Arial"/>
        <family val="2"/>
      </rPr>
      <t>(</t>
    </r>
    <r>
      <rPr>
        <sz val="11"/>
        <color theme="1"/>
        <rFont val="Calibri"/>
        <family val="2"/>
        <charset val="238"/>
        <scheme val="minor"/>
      </rPr>
      <t>in line with Article 21(1) 2nd sub paragraph of the CPR)</t>
    </r>
  </si>
  <si>
    <t>Transferred to</t>
  </si>
  <si>
    <t>n/a</t>
  </si>
  <si>
    <t>TOTAL Transfers to direct/indirect</t>
  </si>
  <si>
    <r>
      <rPr>
        <b/>
        <sz val="20"/>
        <color rgb="FF000000"/>
        <rFont val="Arial"/>
        <family val="2"/>
      </rPr>
      <t>Transfers from ESF+ and ERDF to the JTF</t>
    </r>
    <r>
      <rPr>
        <sz val="11"/>
        <color theme="1"/>
        <rFont val="Calibri"/>
        <family val="2"/>
        <charset val="238"/>
        <scheme val="minor"/>
      </rPr>
      <t xml:space="preserve"> 
(in line with Article 21a of the CPR)</t>
    </r>
  </si>
  <si>
    <t>TOTAL Transfers to JFT</t>
  </si>
  <si>
    <r>
      <rPr>
        <b/>
        <sz val="20"/>
        <rFont val="Arial"/>
        <family val="2"/>
      </rPr>
      <t>Transfers from between the Funds and categories of region</t>
    </r>
    <r>
      <rPr>
        <sz val="11"/>
        <rFont val="Calibri"/>
        <family val="2"/>
        <scheme val="minor"/>
      </rPr>
      <t xml:space="preserve">
(in line with Article 21a of the CPR)</t>
    </r>
  </si>
  <si>
    <t>Transferred from(-), to(+)</t>
  </si>
  <si>
    <t>Transferred amount
from(-), to(+)</t>
  </si>
  <si>
    <t>description of the transfer</t>
  </si>
  <si>
    <t>transfer between the FUNDS from ESF+ to CF
(2%)</t>
  </si>
  <si>
    <t>TOTAL(transfers must balance)</t>
  </si>
  <si>
    <t>transfer between the FUNDS from ERDF to CF
(10%)</t>
  </si>
  <si>
    <t>transfer between regions
(5%)</t>
  </si>
  <si>
    <t>MS allocation after transfers</t>
  </si>
  <si>
    <t>transfers out</t>
  </si>
  <si>
    <t>Transfers to INVEST EU</t>
  </si>
  <si>
    <t xml:space="preserve">Transfers to direct/indirect/shared </t>
  </si>
  <si>
    <t>TOTAL Cohesion + JTF + transfers</t>
  </si>
  <si>
    <t>check on totals</t>
  </si>
  <si>
    <r>
      <rPr>
        <b/>
        <sz val="20"/>
        <rFont val="Arial"/>
        <family val="2"/>
        <charset val="238"/>
      </rPr>
      <t>Adjustment of transferred amount within Funds and between the categories of region</t>
    </r>
    <r>
      <rPr>
        <sz val="11"/>
        <rFont val="Calibri"/>
        <family val="2"/>
        <scheme val="minor"/>
      </rPr>
      <t xml:space="preserve">
(in line with Article 63a of the CPR)</t>
    </r>
  </si>
  <si>
    <t>MS allocation after transfers - final</t>
  </si>
  <si>
    <r>
      <rPr>
        <b/>
        <sz val="20"/>
        <color rgb="FF000000"/>
        <rFont val="Arial"/>
        <family val="2"/>
      </rPr>
      <t>Financial Plan - MS allocation by CCI, Fund, Region and YEAR</t>
    </r>
    <r>
      <rPr>
        <b/>
        <sz val="12"/>
        <color rgb="FF000000"/>
        <rFont val="Arial"/>
        <family val="2"/>
      </rPr>
      <t xml:space="preserve">
</t>
    </r>
    <r>
      <rPr>
        <sz val="11"/>
        <color theme="1"/>
        <rFont val="Calibri"/>
        <family val="2"/>
        <charset val="238"/>
        <scheme val="minor"/>
      </rPr>
      <t>(Amounts included in ERDF, ESF, CF &amp; JTF (if applicable) Operational Programmes)</t>
    </r>
  </si>
  <si>
    <t>OP Name</t>
  </si>
  <si>
    <t>OP Slovensko</t>
  </si>
  <si>
    <t>Flexibility amounts (Article 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</si>
</sst>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0"/>
    <numFmt numFmtId="165" formatCode="\ #,##0;&quot;- &quot;#,##0"/>
    <numFmt numFmtId="166" formatCode="\ #,##0.00;&quot;- &quot;#,##0.00"/>
    <numFmt numFmtId="167" formatCode="#,##0.0000"/>
    <numFmt numFmtId="168" formatCode="0.00000%"/>
    <numFmt numFmtId="169" formatCode="_-* #,##0_-;\-* #,##0_-;_-* &quot;-&quot;??_-;_-@_-"/>
    <numFmt numFmtId="170" formatCode="0.0000000000%"/>
    <numFmt numFmtId="171" formatCode="0.0%"/>
  </numFmts>
  <fonts count="50" x14ac:knownFonts="1">
    <font>
      <sz val="11"/>
      <color theme="1"/>
      <name val="Calibri"/>
      <family val="2"/>
      <charset val="238"/>
      <scheme val="minor"/>
    </font>
    <font>
      <sz val="10"/>
      <color rgb="FF000000"/>
      <name val="Arial"/>
      <family val="2"/>
    </font>
    <font>
      <b/>
      <sz val="9"/>
      <color rgb="FF000000"/>
      <name val="Arial"/>
      <family val="2"/>
      <charset val="238"/>
    </font>
    <font>
      <sz val="9"/>
      <color rgb="FF000000"/>
      <name val="Arial"/>
      <family val="2"/>
      <charset val="238"/>
    </font>
    <font>
      <b/>
      <sz val="9"/>
      <color theme="1"/>
      <name val="Arial"/>
      <family val="2"/>
      <charset val="238"/>
    </font>
    <font>
      <b/>
      <sz val="12"/>
      <color theme="0"/>
      <name val="Arial"/>
      <family val="2"/>
    </font>
    <font>
      <b/>
      <sz val="20"/>
      <color theme="0"/>
      <name val="Arial"/>
      <family val="2"/>
    </font>
    <font>
      <sz val="10"/>
      <color theme="0"/>
      <name val="Arial"/>
      <family val="2"/>
    </font>
    <font>
      <b/>
      <sz val="9"/>
      <color rgb="FF000000"/>
      <name val="Arial"/>
      <family val="2"/>
    </font>
    <font>
      <b/>
      <sz val="10"/>
      <color theme="0"/>
      <name val="Arial"/>
      <family val="2"/>
    </font>
    <font>
      <sz val="9"/>
      <color rgb="FF000000"/>
      <name val="Arial"/>
      <family val="2"/>
    </font>
    <font>
      <sz val="9"/>
      <color rgb="FF333333"/>
      <name val="Arial"/>
      <family val="2"/>
    </font>
    <font>
      <sz val="9"/>
      <name val="Arial"/>
      <family val="2"/>
    </font>
    <font>
      <b/>
      <sz val="9"/>
      <name val="Arial"/>
      <family val="2"/>
    </font>
    <font>
      <b/>
      <sz val="8"/>
      <name val="Arial"/>
      <family val="2"/>
    </font>
    <font>
      <sz val="8"/>
      <color rgb="FF333333"/>
      <name val="Arial"/>
      <family val="2"/>
    </font>
    <font>
      <b/>
      <sz val="14"/>
      <color rgb="FF333333"/>
      <name val="Arial"/>
      <family val="2"/>
    </font>
    <font>
      <sz val="14"/>
      <color rgb="FF333333"/>
      <name val="Arial"/>
      <family val="2"/>
    </font>
    <font>
      <b/>
      <sz val="9"/>
      <color rgb="FF333333"/>
      <name val="Arial"/>
      <family val="2"/>
    </font>
    <font>
      <b/>
      <sz val="9"/>
      <color rgb="FF333333"/>
      <name val="Arial"/>
      <family val="2"/>
      <charset val="238"/>
    </font>
    <font>
      <b/>
      <sz val="8"/>
      <color rgb="FF333333"/>
      <name val="Arial"/>
      <family val="2"/>
      <charset val="238"/>
    </font>
    <font>
      <b/>
      <sz val="16"/>
      <color theme="0"/>
      <name val="Arial"/>
      <family val="2"/>
    </font>
    <font>
      <b/>
      <sz val="11"/>
      <color theme="0"/>
      <name val="Arial"/>
      <family val="2"/>
    </font>
    <font>
      <b/>
      <sz val="9"/>
      <color theme="0"/>
      <name val="Arial"/>
      <family val="2"/>
    </font>
    <font>
      <b/>
      <sz val="10"/>
      <color rgb="FF000000"/>
      <name val="Arial"/>
      <family val="2"/>
    </font>
    <font>
      <b/>
      <sz val="14"/>
      <color rgb="FF000000"/>
      <name val="Arial"/>
      <family val="2"/>
    </font>
    <font>
      <sz val="11"/>
      <color theme="1"/>
      <name val="Calibri"/>
      <family val="2"/>
      <scheme val="minor"/>
    </font>
    <font>
      <sz val="26"/>
      <color rgb="FF000000"/>
      <name val="Arial"/>
      <family val="2"/>
    </font>
    <font>
      <b/>
      <sz val="36"/>
      <name val="Arial"/>
      <family val="2"/>
    </font>
    <font>
      <b/>
      <sz val="11"/>
      <color rgb="FF333333"/>
      <name val="Arial"/>
      <family val="2"/>
    </font>
    <font>
      <i/>
      <sz val="11"/>
      <color theme="1"/>
      <name val="Calibri"/>
      <family val="2"/>
      <scheme val="minor"/>
    </font>
    <font>
      <b/>
      <sz val="12"/>
      <color rgb="FF333333"/>
      <name val="Arial"/>
      <family val="2"/>
    </font>
    <font>
      <i/>
      <sz val="12"/>
      <color theme="1"/>
      <name val="Calibri"/>
      <family val="2"/>
      <scheme val="minor"/>
    </font>
    <font>
      <b/>
      <sz val="12"/>
      <color rgb="FF000000"/>
      <name val="Arial"/>
      <family val="2"/>
    </font>
    <font>
      <b/>
      <sz val="18"/>
      <color rgb="FF000000"/>
      <name val="Arial"/>
      <family val="2"/>
    </font>
    <font>
      <b/>
      <sz val="10"/>
      <color rgb="FF333333"/>
      <name val="Arial"/>
      <family val="2"/>
    </font>
    <font>
      <b/>
      <sz val="20"/>
      <color rgb="FF000000"/>
      <name val="Arial"/>
      <family val="2"/>
    </font>
    <font>
      <sz val="12"/>
      <color rgb="FF000000"/>
      <name val="Arial"/>
      <family val="2"/>
    </font>
    <font>
      <b/>
      <sz val="12"/>
      <name val="Arial"/>
      <family val="2"/>
    </font>
    <font>
      <b/>
      <sz val="20"/>
      <name val="Arial"/>
      <family val="2"/>
    </font>
    <font>
      <sz val="11"/>
      <name val="Calibri"/>
      <family val="2"/>
      <scheme val="minor"/>
    </font>
    <font>
      <sz val="10"/>
      <name val="Arial"/>
      <family val="2"/>
    </font>
    <font>
      <sz val="10"/>
      <color rgb="FFFF0000"/>
      <name val="Arial"/>
      <family val="2"/>
    </font>
    <font>
      <b/>
      <sz val="26"/>
      <name val="Arial"/>
      <family val="2"/>
    </font>
    <font>
      <b/>
      <sz val="11"/>
      <color rgb="FF333333"/>
      <name val="Arial"/>
      <family val="2"/>
      <charset val="238"/>
    </font>
    <font>
      <b/>
      <sz val="12"/>
      <color rgb="FF333333"/>
      <name val="Arial"/>
      <family val="2"/>
      <charset val="238"/>
    </font>
    <font>
      <b/>
      <sz val="18"/>
      <color rgb="FF333333"/>
      <name val="Arial"/>
      <family val="2"/>
    </font>
    <font>
      <sz val="22"/>
      <color rgb="FF000000"/>
      <name val="Arial"/>
      <family val="2"/>
    </font>
    <font>
      <b/>
      <sz val="20"/>
      <name val="Arial"/>
      <family val="2"/>
      <charset val="238"/>
    </font>
    <font>
      <b/>
      <sz val="26"/>
      <color rgb="FF000000"/>
      <name val="Arial"/>
      <family val="2"/>
    </font>
  </fonts>
  <fills count="38">
    <fill>
      <patternFill patternType="none"/>
    </fill>
    <fill>
      <patternFill patternType="gray125"/>
    </fill>
    <fill>
      <patternFill patternType="solid">
        <fgColor rgb="FFC00000"/>
        <bgColor rgb="FFFFFFFF"/>
      </patternFill>
    </fill>
    <fill>
      <patternFill patternType="solid">
        <fgColor rgb="FFC0C0C0"/>
        <bgColor rgb="FFFFFFFF"/>
      </patternFill>
    </fill>
    <fill>
      <patternFill patternType="solid">
        <fgColor rgb="FFC00000"/>
        <bgColor indexed="64"/>
      </patternFill>
    </fill>
    <fill>
      <patternFill patternType="solid">
        <fgColor theme="0" tint="-0.14999847407452621"/>
        <bgColor rgb="FFFFFFFF"/>
      </patternFill>
    </fill>
    <fill>
      <patternFill patternType="solid">
        <fgColor rgb="FFFF3737"/>
        <bgColor indexed="64"/>
      </patternFill>
    </fill>
    <fill>
      <patternFill patternType="solid">
        <fgColor rgb="FFFFFFCC"/>
        <bgColor rgb="FFFFFFFF"/>
      </patternFill>
    </fill>
    <fill>
      <patternFill patternType="solid">
        <fgColor rgb="FFFFFF99"/>
        <bgColor rgb="FFFFFFFF"/>
      </patternFill>
    </fill>
    <fill>
      <patternFill patternType="solid">
        <fgColor rgb="FFF1F7ED"/>
        <bgColor rgb="FFFFFFFF"/>
      </patternFill>
    </fill>
    <fill>
      <patternFill patternType="solid">
        <fgColor theme="0" tint="-4.9989318521683403E-2"/>
        <bgColor rgb="FFFFFFFF"/>
      </patternFill>
    </fill>
    <fill>
      <patternFill patternType="solid">
        <fgColor rgb="FFFF0000"/>
        <bgColor rgb="FFFFFFFF"/>
      </patternFill>
    </fill>
    <fill>
      <patternFill patternType="solid">
        <fgColor rgb="FFFF0000"/>
        <bgColor indexed="64"/>
      </patternFill>
    </fill>
    <fill>
      <patternFill patternType="solid">
        <fgColor rgb="FFFF7D7D"/>
        <bgColor rgb="FFFFFFFF"/>
      </patternFill>
    </fill>
    <fill>
      <patternFill patternType="solid">
        <fgColor theme="2"/>
        <bgColor rgb="FFFFFFFF"/>
      </patternFill>
    </fill>
    <fill>
      <patternFill patternType="solid">
        <fgColor theme="0" tint="-0.14999847407452621"/>
        <bgColor indexed="64"/>
      </patternFill>
    </fill>
    <fill>
      <patternFill patternType="solid">
        <fgColor theme="0" tint="-0.499984740745262"/>
        <bgColor rgb="FFFFFFFF"/>
      </patternFill>
    </fill>
    <fill>
      <patternFill patternType="solid">
        <fgColor rgb="FFF8FBFC"/>
        <bgColor rgb="FFFFFFFF"/>
      </patternFill>
    </fill>
    <fill>
      <patternFill patternType="solid">
        <fgColor rgb="FFFFFFFF"/>
        <bgColor rgb="FFFFFFFF"/>
      </patternFill>
    </fill>
    <fill>
      <patternFill patternType="solid">
        <fgColor theme="0" tint="-0.249977111117893"/>
        <bgColor rgb="FFFFFFFF"/>
      </patternFill>
    </fill>
    <fill>
      <patternFill patternType="solid">
        <fgColor theme="2"/>
        <bgColor indexed="64"/>
      </patternFill>
    </fill>
    <fill>
      <patternFill patternType="solid">
        <fgColor theme="0" tint="-0.34998626667073579"/>
        <bgColor rgb="FFFFFFFF"/>
      </patternFill>
    </fill>
    <fill>
      <patternFill patternType="solid">
        <fgColor theme="0" tint="-0.34998626667073579"/>
        <bgColor indexed="64"/>
      </patternFill>
    </fill>
    <fill>
      <patternFill patternType="solid">
        <fgColor theme="4" tint="0.59999389629810485"/>
        <bgColor rgb="FFFFFFFF"/>
      </patternFill>
    </fill>
    <fill>
      <patternFill patternType="solid">
        <fgColor theme="4" tint="0.59999389629810485"/>
        <bgColor indexed="64"/>
      </patternFill>
    </fill>
    <fill>
      <patternFill patternType="solid">
        <fgColor rgb="FFCCCCCC"/>
        <bgColor rgb="FFFFFFFF"/>
      </patternFill>
    </fill>
    <fill>
      <patternFill patternType="solid">
        <fgColor theme="5" tint="0.39997558519241921"/>
        <bgColor rgb="FFFFFFFF"/>
      </patternFill>
    </fill>
    <fill>
      <patternFill patternType="solid">
        <fgColor theme="7" tint="0.39997558519241921"/>
        <bgColor rgb="FFFFFFFF"/>
      </patternFill>
    </fill>
    <fill>
      <patternFill patternType="solid">
        <fgColor theme="7" tint="0.39997558519241921"/>
        <bgColor indexed="64"/>
      </patternFill>
    </fill>
    <fill>
      <patternFill patternType="solid">
        <fgColor theme="5" tint="-0.249977111117893"/>
        <bgColor rgb="FFFFFFFF"/>
      </patternFill>
    </fill>
    <fill>
      <patternFill patternType="solid">
        <fgColor theme="5" tint="-0.249977111117893"/>
        <bgColor indexed="64"/>
      </patternFill>
    </fill>
    <fill>
      <patternFill patternType="solid">
        <fgColor rgb="FFFFFF99"/>
        <bgColor indexed="64"/>
      </patternFill>
    </fill>
    <fill>
      <patternFill patternType="solid">
        <fgColor rgb="FFFF99CC"/>
        <bgColor indexed="64"/>
      </patternFill>
    </fill>
    <fill>
      <patternFill patternType="solid">
        <fgColor theme="4" tint="-0.249977111117893"/>
        <bgColor rgb="FFFFFFFF"/>
      </patternFill>
    </fill>
    <fill>
      <patternFill patternType="solid">
        <fgColor rgb="FF92D050"/>
        <bgColor rgb="FFFFFFFF"/>
      </patternFill>
    </fill>
    <fill>
      <patternFill patternType="solid">
        <fgColor rgb="FF92D050"/>
        <bgColor indexed="64"/>
      </patternFill>
    </fill>
    <fill>
      <patternFill patternType="solid">
        <fgColor rgb="FFFF99FF"/>
        <bgColor rgb="FFFFFFFF"/>
      </patternFill>
    </fill>
    <fill>
      <patternFill patternType="solid">
        <fgColor rgb="FF339966"/>
        <bgColor rgb="FFFFFFFF"/>
      </patternFill>
    </fill>
  </fills>
  <borders count="4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CAC9D9"/>
      </bottom>
      <diagonal/>
    </border>
    <border>
      <left style="thin">
        <color rgb="FFEBEBEB"/>
      </left>
      <right style="thin">
        <color rgb="FFEBEBEB"/>
      </right>
      <top style="thin">
        <color rgb="FFCAC9D9"/>
      </top>
      <bottom style="thin">
        <color rgb="FFEBEBEB"/>
      </bottom>
      <diagonal/>
    </border>
    <border>
      <left/>
      <right style="thin">
        <color rgb="FFEBEBEB"/>
      </right>
      <top style="thin">
        <color rgb="FF000000"/>
      </top>
      <bottom/>
      <diagonal/>
    </border>
    <border>
      <left/>
      <right style="thin">
        <color rgb="FFEBEBEB"/>
      </right>
      <top/>
      <bottom/>
      <diagonal/>
    </border>
    <border>
      <left style="thin">
        <color rgb="FFEBEBEB"/>
      </left>
      <right/>
      <top/>
      <bottom/>
      <diagonal/>
    </border>
    <border>
      <left style="thin">
        <color rgb="FFEBEBEB"/>
      </left>
      <right/>
      <top style="thin">
        <color rgb="FFEBEBEB"/>
      </top>
      <bottom/>
      <diagonal/>
    </border>
    <border>
      <left/>
      <right/>
      <top style="thin">
        <color rgb="FFEBEBEB"/>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EBEBEB"/>
      </left>
      <right style="thin">
        <color rgb="FFEBEBEB"/>
      </right>
      <top/>
      <bottom style="thin">
        <color rgb="FFEBEBEB"/>
      </bottom>
      <diagonal/>
    </border>
    <border>
      <left style="thin">
        <color rgb="FFEBEBEB"/>
      </left>
      <right/>
      <top/>
      <bottom style="thin">
        <color rgb="FFCAC9D9"/>
      </bottom>
      <diagonal/>
    </border>
    <border>
      <left/>
      <right style="thin">
        <color rgb="FFEBEBEB"/>
      </right>
      <top/>
      <bottom style="thin">
        <color rgb="FFCAC9D9"/>
      </bottom>
      <diagonal/>
    </border>
    <border>
      <left style="thin">
        <color rgb="FFEBEBEB"/>
      </left>
      <right/>
      <top style="thin">
        <color rgb="FFCAC9D9"/>
      </top>
      <bottom style="thin">
        <color rgb="FFCAC9D9"/>
      </bottom>
      <diagonal/>
    </border>
    <border>
      <left/>
      <right style="thin">
        <color rgb="FFEBEBEB"/>
      </right>
      <top style="thin">
        <color rgb="FFCAC9D9"/>
      </top>
      <bottom style="thin">
        <color rgb="FFCAC9D9"/>
      </bottom>
      <diagonal/>
    </border>
    <border>
      <left style="thin">
        <color rgb="FFEBEBEB"/>
      </left>
      <right/>
      <top style="thin">
        <color rgb="FFCAC9D9"/>
      </top>
      <bottom style="thin">
        <color rgb="FFEBEBEB"/>
      </bottom>
      <diagonal/>
    </border>
    <border>
      <left/>
      <right style="thin">
        <color rgb="FFEBEBEB"/>
      </right>
      <top style="thin">
        <color rgb="FFCAC9D9"/>
      </top>
      <bottom style="thin">
        <color rgb="FFEBEBEB"/>
      </bottom>
      <diagonal/>
    </border>
    <border>
      <left/>
      <right/>
      <top style="thin">
        <color rgb="FF000000"/>
      </top>
      <bottom style="thin">
        <color rgb="FF000000"/>
      </bottom>
      <diagonal/>
    </border>
    <border>
      <left style="thin">
        <color rgb="FF000000"/>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EBEBEB"/>
      </left>
      <right/>
      <top style="thin">
        <color rgb="FF000000"/>
      </top>
      <bottom/>
      <diagonal/>
    </border>
    <border>
      <left/>
      <right/>
      <top style="thin">
        <color rgb="FF000000"/>
      </top>
      <bottom/>
      <diagonal/>
    </border>
    <border>
      <left style="thin">
        <color rgb="FFEBEBEB"/>
      </left>
      <right/>
      <top/>
      <bottom style="thin">
        <color rgb="FFEBEBEB"/>
      </bottom>
      <diagonal/>
    </border>
    <border>
      <left/>
      <right/>
      <top/>
      <bottom style="thin">
        <color rgb="FFEBEBEB"/>
      </bottom>
      <diagonal/>
    </border>
    <border>
      <left/>
      <right style="thin">
        <color rgb="FFEBEBEB"/>
      </right>
      <top/>
      <bottom style="thin">
        <color rgb="FFEBEBEB"/>
      </bottom>
      <diagonal/>
    </border>
  </borders>
  <cellStyleXfs count="6">
    <xf numFmtId="0" fontId="0" fillId="0" borderId="0"/>
    <xf numFmtId="9" fontId="26"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26" fillId="0" borderId="0"/>
  </cellStyleXfs>
  <cellXfs count="221">
    <xf numFmtId="0" fontId="0" fillId="0" borderId="0" xfId="0"/>
    <xf numFmtId="0" fontId="2" fillId="0" borderId="0" xfId="2" applyFont="1" applyAlignment="1">
      <alignment vertical="center"/>
    </xf>
    <xf numFmtId="0" fontId="3" fillId="0" borderId="0" xfId="2" applyFont="1" applyAlignment="1">
      <alignment vertical="center"/>
    </xf>
    <xf numFmtId="0" fontId="2" fillId="0" borderId="1" xfId="2" applyFont="1" applyBorder="1" applyAlignment="1">
      <alignment vertical="center"/>
    </xf>
    <xf numFmtId="3" fontId="2" fillId="0" borderId="2" xfId="2" applyNumberFormat="1" applyFont="1" applyBorder="1" applyAlignment="1">
      <alignment vertical="center"/>
    </xf>
    <xf numFmtId="0" fontId="3" fillId="0" borderId="3" xfId="2" applyFont="1" applyBorder="1" applyAlignment="1">
      <alignment vertical="center"/>
    </xf>
    <xf numFmtId="3" fontId="3" fillId="0" borderId="4" xfId="2" applyNumberFormat="1" applyFont="1" applyBorder="1" applyAlignment="1">
      <alignment vertical="center"/>
    </xf>
    <xf numFmtId="0" fontId="3" fillId="0" borderId="5" xfId="2" applyFont="1" applyFill="1" applyBorder="1" applyAlignment="1">
      <alignment vertical="center"/>
    </xf>
    <xf numFmtId="0" fontId="3" fillId="0" borderId="6" xfId="2" applyFont="1" applyFill="1" applyBorder="1" applyAlignment="1">
      <alignment horizontal="right" vertical="center"/>
    </xf>
    <xf numFmtId="0" fontId="3" fillId="0" borderId="1" xfId="2" applyFont="1" applyBorder="1" applyAlignment="1">
      <alignment vertical="center"/>
    </xf>
    <xf numFmtId="0" fontId="2" fillId="0" borderId="2" xfId="2" applyFont="1" applyBorder="1" applyAlignment="1">
      <alignment horizontal="center" vertical="center"/>
    </xf>
    <xf numFmtId="0" fontId="4" fillId="0" borderId="2" xfId="2" applyFont="1" applyBorder="1" applyAlignment="1">
      <alignment horizontal="center" vertical="center"/>
    </xf>
    <xf numFmtId="0" fontId="4" fillId="0" borderId="7" xfId="2" applyFont="1" applyBorder="1" applyAlignment="1">
      <alignment horizontal="center" vertical="center"/>
    </xf>
    <xf numFmtId="0" fontId="2" fillId="0" borderId="3" xfId="2" applyFont="1" applyBorder="1" applyAlignment="1">
      <alignment vertical="center"/>
    </xf>
    <xf numFmtId="3" fontId="2" fillId="0" borderId="4" xfId="2" applyNumberFormat="1" applyFont="1" applyBorder="1" applyAlignment="1">
      <alignment vertical="center"/>
    </xf>
    <xf numFmtId="3" fontId="2" fillId="0" borderId="8" xfId="2" applyNumberFormat="1" applyFont="1" applyBorder="1" applyAlignment="1">
      <alignment vertical="center"/>
    </xf>
    <xf numFmtId="0" fontId="3" fillId="0" borderId="9" xfId="2" applyFont="1" applyBorder="1" applyAlignment="1">
      <alignment vertical="center"/>
    </xf>
    <xf numFmtId="3" fontId="3" fillId="0" borderId="10" xfId="2" applyNumberFormat="1" applyFont="1" applyBorder="1" applyAlignment="1">
      <alignment vertical="center"/>
    </xf>
    <xf numFmtId="3" fontId="3" fillId="0" borderId="11" xfId="2" applyNumberFormat="1" applyFont="1" applyBorder="1" applyAlignment="1">
      <alignment vertical="center"/>
    </xf>
    <xf numFmtId="3" fontId="3" fillId="0" borderId="8" xfId="2" applyNumberFormat="1" applyFont="1" applyBorder="1" applyAlignment="1">
      <alignment vertical="center"/>
    </xf>
    <xf numFmtId="164" fontId="3" fillId="0" borderId="4" xfId="2" applyNumberFormat="1" applyFont="1" applyBorder="1" applyAlignment="1">
      <alignment vertical="center"/>
    </xf>
    <xf numFmtId="0" fontId="4" fillId="0" borderId="5" xfId="2" applyFont="1" applyBorder="1" applyAlignment="1">
      <alignment vertical="center"/>
    </xf>
    <xf numFmtId="164" fontId="3" fillId="0" borderId="6" xfId="2" applyNumberFormat="1" applyFont="1" applyBorder="1" applyAlignment="1">
      <alignment vertical="center"/>
    </xf>
    <xf numFmtId="10" fontId="4" fillId="0" borderId="6" xfId="3" applyNumberFormat="1" applyFont="1" applyBorder="1" applyAlignment="1">
      <alignment vertical="center"/>
    </xf>
    <xf numFmtId="10" fontId="4" fillId="0" borderId="12" xfId="3" applyNumberFormat="1" applyFont="1" applyBorder="1" applyAlignment="1">
      <alignment vertical="center"/>
    </xf>
    <xf numFmtId="10" fontId="3" fillId="0" borderId="5" xfId="3" applyNumberFormat="1" applyFont="1" applyBorder="1" applyAlignment="1">
      <alignment vertical="center"/>
    </xf>
    <xf numFmtId="0" fontId="1" fillId="0" borderId="0" xfId="2"/>
    <xf numFmtId="49" fontId="8" fillId="5" borderId="21" xfId="2" applyNumberFormat="1" applyFont="1" applyFill="1" applyBorder="1" applyAlignment="1">
      <alignment horizontal="center" vertical="center" wrapText="1"/>
    </xf>
    <xf numFmtId="49" fontId="10" fillId="5" borderId="21" xfId="2" applyNumberFormat="1" applyFont="1" applyFill="1" applyBorder="1" applyAlignment="1">
      <alignment horizontal="center" vertical="center" wrapText="1"/>
    </xf>
    <xf numFmtId="49" fontId="11" fillId="7" borderId="21" xfId="2" applyNumberFormat="1" applyFont="1" applyFill="1" applyBorder="1" applyAlignment="1">
      <alignment horizontal="left"/>
    </xf>
    <xf numFmtId="165" fontId="11" fillId="7" borderId="21" xfId="2" applyNumberFormat="1" applyFont="1" applyFill="1" applyBorder="1" applyAlignment="1">
      <alignment horizontal="right"/>
    </xf>
    <xf numFmtId="166" fontId="12" fillId="7" borderId="21" xfId="2" applyNumberFormat="1" applyFont="1" applyFill="1" applyBorder="1" applyAlignment="1">
      <alignment horizontal="right"/>
    </xf>
    <xf numFmtId="165" fontId="13" fillId="8" borderId="21" xfId="2" applyNumberFormat="1" applyFont="1" applyFill="1" applyBorder="1" applyAlignment="1">
      <alignment horizontal="right"/>
    </xf>
    <xf numFmtId="166" fontId="14" fillId="9" borderId="23" xfId="2" applyNumberFormat="1" applyFont="1" applyFill="1" applyBorder="1" applyAlignment="1">
      <alignment horizontal="right" vertical="center"/>
    </xf>
    <xf numFmtId="0" fontId="1" fillId="0" borderId="0" xfId="2" applyAlignment="1">
      <alignment horizontal="center"/>
    </xf>
    <xf numFmtId="165" fontId="12" fillId="7" borderId="21" xfId="2" applyNumberFormat="1" applyFont="1" applyFill="1" applyBorder="1" applyAlignment="1">
      <alignment horizontal="right"/>
    </xf>
    <xf numFmtId="49" fontId="11" fillId="7" borderId="21" xfId="2" applyNumberFormat="1" applyFont="1" applyFill="1" applyBorder="1" applyAlignment="1">
      <alignment horizontal="left" vertical="center"/>
    </xf>
    <xf numFmtId="49" fontId="11" fillId="7" borderId="21" xfId="2" applyNumberFormat="1" applyFont="1" applyFill="1" applyBorder="1" applyAlignment="1">
      <alignment horizontal="left" vertical="center" wrapText="1"/>
    </xf>
    <xf numFmtId="165" fontId="11" fillId="7" borderId="21" xfId="2" applyNumberFormat="1" applyFont="1" applyFill="1" applyBorder="1" applyAlignment="1">
      <alignment horizontal="right" vertical="center"/>
    </xf>
    <xf numFmtId="166" fontId="12" fillId="7" borderId="21" xfId="2" applyNumberFormat="1" applyFont="1" applyFill="1" applyBorder="1" applyAlignment="1">
      <alignment horizontal="right" vertical="center"/>
    </xf>
    <xf numFmtId="0" fontId="1" fillId="0" borderId="0" xfId="2" applyAlignment="1">
      <alignment horizontal="center" vertical="center"/>
    </xf>
    <xf numFmtId="167" fontId="1" fillId="0" borderId="0" xfId="2" applyNumberFormat="1"/>
    <xf numFmtId="0" fontId="18" fillId="10" borderId="23" xfId="2" applyFont="1" applyFill="1" applyBorder="1" applyAlignment="1">
      <alignment horizontal="left"/>
    </xf>
    <xf numFmtId="165" fontId="15" fillId="10" borderId="23" xfId="2" applyNumberFormat="1" applyFont="1" applyFill="1" applyBorder="1" applyAlignment="1">
      <alignment horizontal="right"/>
    </xf>
    <xf numFmtId="165" fontId="11" fillId="10" borderId="23" xfId="2" applyNumberFormat="1" applyFont="1" applyFill="1" applyBorder="1" applyAlignment="1">
      <alignment horizontal="right"/>
    </xf>
    <xf numFmtId="165" fontId="19" fillId="10" borderId="23" xfId="2" applyNumberFormat="1" applyFont="1" applyFill="1" applyBorder="1" applyAlignment="1">
      <alignment horizontal="right"/>
    </xf>
    <xf numFmtId="0" fontId="18" fillId="5" borderId="23" xfId="2" applyFont="1" applyFill="1" applyBorder="1" applyAlignment="1">
      <alignment horizontal="left"/>
    </xf>
    <xf numFmtId="165" fontId="15" fillId="5" borderId="23" xfId="2" applyNumberFormat="1" applyFont="1" applyFill="1" applyBorder="1" applyAlignment="1">
      <alignment horizontal="right"/>
    </xf>
    <xf numFmtId="165" fontId="18" fillId="5" borderId="23" xfId="2" applyNumberFormat="1" applyFont="1" applyFill="1" applyBorder="1" applyAlignment="1">
      <alignment horizontal="right"/>
    </xf>
    <xf numFmtId="165" fontId="19" fillId="5" borderId="23" xfId="2" applyNumberFormat="1" applyFont="1" applyFill="1" applyBorder="1" applyAlignment="1">
      <alignment horizontal="right"/>
    </xf>
    <xf numFmtId="0" fontId="18" fillId="5" borderId="26" xfId="2" applyFont="1" applyFill="1" applyBorder="1" applyAlignment="1">
      <alignment horizontal="left"/>
    </xf>
    <xf numFmtId="165" fontId="20" fillId="5" borderId="23" xfId="2" applyNumberFormat="1" applyFont="1" applyFill="1" applyBorder="1" applyAlignment="1">
      <alignment horizontal="right"/>
    </xf>
    <xf numFmtId="49" fontId="8" fillId="5" borderId="29" xfId="2" applyNumberFormat="1" applyFont="1" applyFill="1" applyBorder="1" applyAlignment="1">
      <alignment horizontal="center" vertical="center" wrapText="1"/>
    </xf>
    <xf numFmtId="49" fontId="8" fillId="3" borderId="29" xfId="2" applyNumberFormat="1" applyFont="1" applyFill="1" applyBorder="1" applyAlignment="1">
      <alignment horizontal="center" vertical="center" wrapText="1"/>
    </xf>
    <xf numFmtId="0" fontId="9" fillId="11" borderId="23" xfId="2" applyFont="1" applyFill="1" applyBorder="1" applyAlignment="1">
      <alignment horizontal="left" vertical="center"/>
    </xf>
    <xf numFmtId="0" fontId="7" fillId="12" borderId="0" xfId="2" applyFont="1" applyFill="1"/>
    <xf numFmtId="0" fontId="23" fillId="11" borderId="23" xfId="2" applyFont="1" applyFill="1" applyBorder="1" applyAlignment="1">
      <alignment horizontal="right" vertical="center"/>
    </xf>
    <xf numFmtId="2" fontId="23" fillId="13" borderId="32" xfId="4" applyNumberFormat="1" applyFont="1" applyFill="1" applyBorder="1" applyAlignment="1">
      <alignment horizontal="right" vertical="center"/>
    </xf>
    <xf numFmtId="2" fontId="23" fillId="11" borderId="32" xfId="4" applyNumberFormat="1" applyFont="1" applyFill="1" applyBorder="1" applyAlignment="1">
      <alignment horizontal="right" vertical="center"/>
    </xf>
    <xf numFmtId="2" fontId="23" fillId="13" borderId="23" xfId="4" applyNumberFormat="1" applyFont="1" applyFill="1" applyBorder="1" applyAlignment="1">
      <alignment horizontal="right" vertical="center"/>
    </xf>
    <xf numFmtId="2" fontId="23" fillId="11" borderId="23" xfId="4" applyNumberFormat="1" applyFont="1" applyFill="1" applyBorder="1" applyAlignment="1">
      <alignment horizontal="right" vertical="center"/>
    </xf>
    <xf numFmtId="0" fontId="25" fillId="0" borderId="0" xfId="2" applyFont="1"/>
    <xf numFmtId="0" fontId="1" fillId="0" borderId="0" xfId="2" applyAlignment="1">
      <alignment horizontal="right"/>
    </xf>
    <xf numFmtId="0" fontId="1" fillId="0" borderId="0" xfId="2" applyAlignment="1"/>
    <xf numFmtId="0" fontId="1" fillId="0" borderId="0" xfId="2" applyAlignment="1">
      <alignment vertical="center"/>
    </xf>
    <xf numFmtId="0" fontId="11" fillId="14" borderId="2" xfId="2" applyFont="1" applyFill="1" applyBorder="1" applyAlignment="1">
      <alignment horizontal="center" vertical="center"/>
    </xf>
    <xf numFmtId="10" fontId="1" fillId="0" borderId="0" xfId="1" applyNumberFormat="1" applyFont="1" applyAlignment="1">
      <alignment vertical="center"/>
    </xf>
    <xf numFmtId="49" fontId="8" fillId="5" borderId="14" xfId="2" applyNumberFormat="1" applyFont="1" applyFill="1" applyBorder="1" applyAlignment="1">
      <alignment horizontal="center" vertical="center" wrapText="1"/>
    </xf>
    <xf numFmtId="49" fontId="8" fillId="3" borderId="14" xfId="2" applyNumberFormat="1" applyFont="1" applyFill="1" applyBorder="1" applyAlignment="1">
      <alignment horizontal="center" vertical="center" wrapText="1"/>
    </xf>
    <xf numFmtId="3" fontId="1" fillId="0" borderId="0" xfId="2" applyNumberFormat="1" applyAlignment="1">
      <alignment vertical="center"/>
    </xf>
    <xf numFmtId="165" fontId="11" fillId="17" borderId="2" xfId="2" applyNumberFormat="1" applyFont="1" applyFill="1" applyBorder="1" applyAlignment="1">
      <alignment horizontal="right" vertical="center"/>
    </xf>
    <xf numFmtId="165" fontId="18" fillId="5" borderId="2" xfId="2" applyNumberFormat="1" applyFont="1" applyFill="1" applyBorder="1" applyAlignment="1">
      <alignment horizontal="right" vertical="center"/>
    </xf>
    <xf numFmtId="165" fontId="1" fillId="0" borderId="0" xfId="2" applyNumberFormat="1" applyAlignment="1">
      <alignment vertical="center"/>
    </xf>
    <xf numFmtId="168" fontId="11" fillId="17" borderId="2" xfId="1" applyNumberFormat="1" applyFont="1" applyFill="1" applyBorder="1" applyAlignment="1">
      <alignment horizontal="right" vertical="center"/>
    </xf>
    <xf numFmtId="168" fontId="18" fillId="5" borderId="2" xfId="1" applyNumberFormat="1" applyFont="1" applyFill="1" applyBorder="1" applyAlignment="1">
      <alignment horizontal="right" vertical="center"/>
    </xf>
    <xf numFmtId="168" fontId="11" fillId="17" borderId="2" xfId="2" applyNumberFormat="1" applyFont="1" applyFill="1" applyBorder="1" applyAlignment="1">
      <alignment horizontal="right" vertical="center"/>
    </xf>
    <xf numFmtId="168" fontId="18" fillId="5" borderId="2" xfId="2" applyNumberFormat="1" applyFont="1" applyFill="1" applyBorder="1" applyAlignment="1">
      <alignment horizontal="right" vertical="center"/>
    </xf>
    <xf numFmtId="0" fontId="18" fillId="5" borderId="2" xfId="2" applyFont="1" applyFill="1" applyBorder="1" applyAlignment="1">
      <alignment horizontal="center" vertical="center"/>
    </xf>
    <xf numFmtId="165" fontId="11" fillId="18" borderId="2" xfId="2" applyNumberFormat="1" applyFont="1" applyFill="1" applyBorder="1" applyAlignment="1">
      <alignment horizontal="right" vertical="center"/>
    </xf>
    <xf numFmtId="168" fontId="11" fillId="18" borderId="2" xfId="2" applyNumberFormat="1" applyFont="1" applyFill="1" applyBorder="1" applyAlignment="1">
      <alignment horizontal="right" vertical="center"/>
    </xf>
    <xf numFmtId="168" fontId="19" fillId="5" borderId="2" xfId="1" applyNumberFormat="1" applyFont="1" applyFill="1" applyBorder="1" applyAlignment="1">
      <alignment horizontal="right" vertical="center"/>
    </xf>
    <xf numFmtId="0" fontId="29" fillId="19" borderId="2" xfId="2" applyFont="1" applyFill="1" applyBorder="1" applyAlignment="1">
      <alignment horizontal="left" vertical="center"/>
    </xf>
    <xf numFmtId="165" fontId="29" fillId="19" borderId="2" xfId="2" applyNumberFormat="1" applyFont="1" applyFill="1" applyBorder="1" applyAlignment="1">
      <alignment horizontal="right" vertical="center"/>
    </xf>
    <xf numFmtId="0" fontId="18" fillId="14" borderId="2" xfId="2" applyFont="1" applyFill="1" applyBorder="1" applyAlignment="1">
      <alignment horizontal="center" vertical="center"/>
    </xf>
    <xf numFmtId="0" fontId="30" fillId="20" borderId="2" xfId="5" applyFont="1" applyFill="1" applyBorder="1" applyAlignment="1">
      <alignment horizontal="center" vertical="center"/>
    </xf>
    <xf numFmtId="3" fontId="11" fillId="17" borderId="2" xfId="2" applyNumberFormat="1" applyFont="1" applyFill="1" applyBorder="1" applyAlignment="1">
      <alignment horizontal="right" vertical="center"/>
    </xf>
    <xf numFmtId="3" fontId="19" fillId="5" borderId="2" xfId="2" applyNumberFormat="1" applyFont="1" applyFill="1" applyBorder="1" applyAlignment="1">
      <alignment horizontal="right" vertical="center"/>
    </xf>
    <xf numFmtId="1" fontId="1" fillId="0" borderId="0" xfId="2" applyNumberFormat="1" applyAlignment="1">
      <alignment vertical="center"/>
    </xf>
    <xf numFmtId="3" fontId="11" fillId="18" borderId="2" xfId="2" applyNumberFormat="1" applyFont="1" applyFill="1" applyBorder="1" applyAlignment="1">
      <alignment horizontal="right" vertical="center"/>
    </xf>
    <xf numFmtId="3" fontId="18" fillId="5" borderId="2" xfId="2" applyNumberFormat="1" applyFont="1" applyFill="1" applyBorder="1" applyAlignment="1">
      <alignment horizontal="right" vertical="center"/>
    </xf>
    <xf numFmtId="0" fontId="31" fillId="21" borderId="2" xfId="2" applyFont="1" applyFill="1" applyBorder="1" applyAlignment="1">
      <alignment horizontal="left" vertical="center"/>
    </xf>
    <xf numFmtId="0" fontId="32" fillId="22" borderId="2" xfId="5" applyFont="1" applyFill="1" applyBorder="1" applyAlignment="1">
      <alignment horizontal="center" vertical="center"/>
    </xf>
    <xf numFmtId="165" fontId="31" fillId="21" borderId="2" xfId="2" applyNumberFormat="1" applyFont="1" applyFill="1" applyBorder="1" applyAlignment="1">
      <alignment horizontal="right" vertical="center"/>
    </xf>
    <xf numFmtId="49" fontId="8" fillId="3" borderId="2" xfId="2" applyNumberFormat="1" applyFont="1" applyFill="1" applyBorder="1" applyAlignment="1">
      <alignment horizontal="center" vertical="center" wrapText="1"/>
    </xf>
    <xf numFmtId="49" fontId="8" fillId="5" borderId="2" xfId="2" applyNumberFormat="1" applyFont="1" applyFill="1" applyBorder="1" applyAlignment="1">
      <alignment horizontal="center" vertical="center" wrapText="1"/>
    </xf>
    <xf numFmtId="0" fontId="18" fillId="10" borderId="23" xfId="2" applyFont="1" applyFill="1" applyBorder="1" applyAlignment="1">
      <alignment horizontal="center" vertical="center"/>
    </xf>
    <xf numFmtId="165" fontId="11" fillId="7" borderId="20" xfId="2" applyNumberFormat="1" applyFont="1" applyFill="1" applyBorder="1" applyAlignment="1">
      <alignment horizontal="right" vertical="center"/>
    </xf>
    <xf numFmtId="165" fontId="19" fillId="8" borderId="20" xfId="2" applyNumberFormat="1" applyFont="1" applyFill="1" applyBorder="1" applyAlignment="1">
      <alignment horizontal="right" vertical="center"/>
    </xf>
    <xf numFmtId="0" fontId="35" fillId="25" borderId="23" xfId="2" applyFont="1" applyFill="1" applyBorder="1" applyAlignment="1">
      <alignment horizontal="left" vertical="center"/>
    </xf>
    <xf numFmtId="0" fontId="18" fillId="25" borderId="23" xfId="2" applyFont="1" applyFill="1" applyBorder="1" applyAlignment="1">
      <alignment horizontal="right" vertical="center"/>
    </xf>
    <xf numFmtId="165" fontId="18" fillId="25" borderId="23" xfId="2" applyNumberFormat="1" applyFont="1" applyFill="1" applyBorder="1" applyAlignment="1">
      <alignment horizontal="right" vertical="center"/>
    </xf>
    <xf numFmtId="0" fontId="18" fillId="10" borderId="2" xfId="2" applyFont="1" applyFill="1" applyBorder="1" applyAlignment="1">
      <alignment horizontal="center" vertical="center"/>
    </xf>
    <xf numFmtId="165" fontId="19" fillId="8" borderId="21" xfId="2" applyNumberFormat="1" applyFont="1" applyFill="1" applyBorder="1" applyAlignment="1">
      <alignment horizontal="right" vertical="center"/>
    </xf>
    <xf numFmtId="49" fontId="11" fillId="8" borderId="19" xfId="2" applyNumberFormat="1" applyFont="1" applyFill="1" applyBorder="1" applyAlignment="1">
      <alignment horizontal="center" vertical="center"/>
    </xf>
    <xf numFmtId="0" fontId="35" fillId="25" borderId="32" xfId="2" applyFont="1" applyFill="1" applyBorder="1" applyAlignment="1">
      <alignment horizontal="left" vertical="center"/>
    </xf>
    <xf numFmtId="0" fontId="18" fillId="25" borderId="32" xfId="2" applyFont="1" applyFill="1" applyBorder="1" applyAlignment="1">
      <alignment horizontal="right" vertical="center"/>
    </xf>
    <xf numFmtId="166" fontId="11" fillId="7" borderId="21" xfId="2" applyNumberFormat="1" applyFont="1" applyFill="1" applyBorder="1" applyAlignment="1">
      <alignment horizontal="right" vertical="center"/>
    </xf>
    <xf numFmtId="166" fontId="19" fillId="8" borderId="18" xfId="2" applyNumberFormat="1" applyFont="1" applyFill="1" applyBorder="1" applyAlignment="1">
      <alignment horizontal="right" vertical="center"/>
    </xf>
    <xf numFmtId="9" fontId="1" fillId="0" borderId="0" xfId="1" applyFont="1" applyAlignment="1">
      <alignment vertical="center"/>
    </xf>
    <xf numFmtId="168" fontId="1" fillId="0" borderId="0" xfId="2" applyNumberFormat="1" applyFill="1" applyAlignment="1">
      <alignment vertical="center"/>
    </xf>
    <xf numFmtId="168" fontId="1" fillId="0" borderId="0" xfId="2" applyNumberFormat="1" applyAlignment="1">
      <alignment vertical="center"/>
    </xf>
    <xf numFmtId="168" fontId="1" fillId="32" borderId="0" xfId="2" applyNumberFormat="1" applyFill="1" applyAlignment="1">
      <alignment vertical="center"/>
    </xf>
    <xf numFmtId="166" fontId="18" fillId="25" borderId="23" xfId="2" applyNumberFormat="1" applyFont="1" applyFill="1" applyBorder="1" applyAlignment="1">
      <alignment horizontal="right" vertical="center"/>
    </xf>
    <xf numFmtId="9" fontId="1" fillId="0" borderId="0" xfId="2" applyNumberFormat="1" applyAlignment="1">
      <alignment vertical="center"/>
    </xf>
    <xf numFmtId="169" fontId="0" fillId="0" borderId="0" xfId="4" applyNumberFormat="1" applyFont="1" applyAlignment="1">
      <alignment vertical="center"/>
    </xf>
    <xf numFmtId="169" fontId="1" fillId="0" borderId="0" xfId="2" applyNumberFormat="1" applyAlignment="1">
      <alignment vertical="center"/>
    </xf>
    <xf numFmtId="4" fontId="1" fillId="0" borderId="0" xfId="2" applyNumberFormat="1" applyAlignment="1">
      <alignment vertical="center"/>
    </xf>
    <xf numFmtId="49" fontId="8" fillId="3" borderId="21" xfId="2" applyNumberFormat="1" applyFont="1" applyFill="1" applyBorder="1" applyAlignment="1">
      <alignment horizontal="center" vertical="center" wrapText="1"/>
    </xf>
    <xf numFmtId="166" fontId="11" fillId="17" borderId="2" xfId="2" applyNumberFormat="1" applyFont="1" applyFill="1" applyBorder="1" applyAlignment="1">
      <alignment horizontal="right" vertical="center"/>
    </xf>
    <xf numFmtId="166" fontId="19" fillId="5" borderId="2" xfId="2" applyNumberFormat="1" applyFont="1" applyFill="1" applyBorder="1" applyAlignment="1">
      <alignment horizontal="right" vertical="center"/>
    </xf>
    <xf numFmtId="166" fontId="18" fillId="5" borderId="2" xfId="2" applyNumberFormat="1" applyFont="1" applyFill="1" applyBorder="1" applyAlignment="1">
      <alignment horizontal="right" vertical="center"/>
    </xf>
    <xf numFmtId="166" fontId="11" fillId="18" borderId="2" xfId="2" applyNumberFormat="1" applyFont="1" applyFill="1" applyBorder="1" applyAlignment="1">
      <alignment horizontal="right" vertical="center"/>
    </xf>
    <xf numFmtId="170" fontId="1" fillId="0" borderId="0" xfId="1" applyNumberFormat="1" applyFont="1" applyAlignment="1">
      <alignment vertical="center"/>
    </xf>
    <xf numFmtId="166" fontId="29" fillId="19" borderId="2" xfId="2" applyNumberFormat="1" applyFont="1" applyFill="1" applyBorder="1" applyAlignment="1">
      <alignment horizontal="right" vertical="center"/>
    </xf>
    <xf numFmtId="166" fontId="44" fillId="19" borderId="2" xfId="2" applyNumberFormat="1" applyFont="1" applyFill="1" applyBorder="1" applyAlignment="1">
      <alignment horizontal="right" vertical="center"/>
    </xf>
    <xf numFmtId="166" fontId="31" fillId="21" borderId="2" xfId="2" applyNumberFormat="1" applyFont="1" applyFill="1" applyBorder="1" applyAlignment="1">
      <alignment horizontal="right" vertical="center"/>
    </xf>
    <xf numFmtId="166" fontId="45" fillId="21" borderId="2" xfId="2" applyNumberFormat="1" applyFont="1" applyFill="1" applyBorder="1" applyAlignment="1">
      <alignment horizontal="right" vertical="center"/>
    </xf>
    <xf numFmtId="0" fontId="18" fillId="5" borderId="2" xfId="2" applyFont="1" applyFill="1" applyBorder="1" applyAlignment="1">
      <alignment horizontal="left" vertical="center"/>
    </xf>
    <xf numFmtId="0" fontId="30" fillId="15" borderId="2" xfId="5" applyFont="1" applyFill="1" applyBorder="1" applyAlignment="1">
      <alignment horizontal="center" vertical="center"/>
    </xf>
    <xf numFmtId="0" fontId="18" fillId="5" borderId="4" xfId="2" applyFont="1" applyFill="1" applyBorder="1" applyAlignment="1">
      <alignment horizontal="left" vertical="center"/>
    </xf>
    <xf numFmtId="0" fontId="18" fillId="34" borderId="0" xfId="2" applyFont="1" applyFill="1" applyBorder="1" applyAlignment="1">
      <alignment horizontal="left" vertical="center"/>
    </xf>
    <xf numFmtId="0" fontId="1" fillId="35" borderId="0" xfId="2" applyFill="1" applyAlignment="1">
      <alignment vertical="center"/>
    </xf>
    <xf numFmtId="0" fontId="47" fillId="0" borderId="0" xfId="2" applyFont="1" applyAlignment="1">
      <alignment horizontal="center" vertical="center" textRotation="90"/>
    </xf>
    <xf numFmtId="166" fontId="11" fillId="7" borderId="2" xfId="2" applyNumberFormat="1" applyFont="1" applyFill="1" applyBorder="1" applyAlignment="1">
      <alignment horizontal="right" vertical="center"/>
    </xf>
    <xf numFmtId="166" fontId="19" fillId="8" borderId="2" xfId="2" applyNumberFormat="1" applyFont="1" applyFill="1" applyBorder="1" applyAlignment="1">
      <alignment horizontal="right" vertical="center"/>
    </xf>
    <xf numFmtId="0" fontId="35" fillId="25" borderId="2" xfId="2" applyFont="1" applyFill="1" applyBorder="1" applyAlignment="1">
      <alignment horizontal="left" vertical="center"/>
    </xf>
    <xf numFmtId="0" fontId="18" fillId="25" borderId="2" xfId="2" applyFont="1" applyFill="1" applyBorder="1" applyAlignment="1">
      <alignment horizontal="right" vertical="center"/>
    </xf>
    <xf numFmtId="166" fontId="18" fillId="25" borderId="2" xfId="2" applyNumberFormat="1" applyFont="1" applyFill="1" applyBorder="1" applyAlignment="1">
      <alignment horizontal="right" vertical="center"/>
    </xf>
    <xf numFmtId="166" fontId="18" fillId="25" borderId="32" xfId="2" applyNumberFormat="1" applyFont="1" applyFill="1" applyBorder="1" applyAlignment="1">
      <alignment horizontal="right" vertical="center"/>
    </xf>
    <xf numFmtId="165" fontId="19" fillId="5" borderId="2" xfId="2" applyNumberFormat="1" applyFont="1" applyFill="1" applyBorder="1" applyAlignment="1">
      <alignment horizontal="right" vertical="center"/>
    </xf>
    <xf numFmtId="165" fontId="44" fillId="19" borderId="2" xfId="2" applyNumberFormat="1" applyFont="1" applyFill="1" applyBorder="1" applyAlignment="1">
      <alignment horizontal="right" vertical="center"/>
    </xf>
    <xf numFmtId="165" fontId="45" fillId="21" borderId="2" xfId="2" applyNumberFormat="1" applyFont="1" applyFill="1" applyBorder="1" applyAlignment="1">
      <alignment horizontal="right" vertical="center"/>
    </xf>
    <xf numFmtId="166" fontId="19" fillId="8" borderId="21" xfId="2" applyNumberFormat="1" applyFont="1" applyFill="1" applyBorder="1" applyAlignment="1">
      <alignment horizontal="right" vertical="center"/>
    </xf>
    <xf numFmtId="0" fontId="18" fillId="5" borderId="23" xfId="2" applyFont="1" applyFill="1" applyBorder="1" applyAlignment="1">
      <alignment horizontal="left" vertical="center"/>
    </xf>
    <xf numFmtId="165" fontId="18" fillId="5" borderId="23" xfId="2" applyNumberFormat="1" applyFont="1" applyFill="1" applyBorder="1" applyAlignment="1">
      <alignment horizontal="right" vertical="center"/>
    </xf>
    <xf numFmtId="166" fontId="18" fillId="5" borderId="23" xfId="2" applyNumberFormat="1" applyFont="1" applyFill="1" applyBorder="1" applyAlignment="1">
      <alignment horizontal="right" vertical="center"/>
    </xf>
    <xf numFmtId="0" fontId="10" fillId="0" borderId="0" xfId="2" applyFont="1" applyAlignment="1">
      <alignment vertical="center"/>
    </xf>
    <xf numFmtId="4" fontId="10" fillId="0" borderId="0" xfId="2" applyNumberFormat="1" applyFont="1" applyAlignment="1">
      <alignment vertical="center"/>
    </xf>
    <xf numFmtId="171" fontId="18" fillId="5" borderId="23" xfId="3" applyNumberFormat="1" applyFont="1" applyFill="1" applyBorder="1" applyAlignment="1">
      <alignment horizontal="right" vertical="center"/>
    </xf>
    <xf numFmtId="49" fontId="5" fillId="2" borderId="13" xfId="2" applyNumberFormat="1" applyFont="1" applyFill="1" applyBorder="1" applyAlignment="1">
      <alignment horizontal="center" vertical="center" wrapText="1"/>
    </xf>
    <xf numFmtId="49" fontId="5" fillId="2" borderId="0" xfId="2" applyNumberFormat="1" applyFont="1" applyFill="1" applyBorder="1" applyAlignment="1">
      <alignment horizontal="center" vertical="center" wrapText="1"/>
    </xf>
    <xf numFmtId="49" fontId="8" fillId="3" borderId="14" xfId="2" applyNumberFormat="1" applyFont="1" applyFill="1" applyBorder="1" applyAlignment="1">
      <alignment horizontal="center" vertical="center" wrapText="1"/>
    </xf>
    <xf numFmtId="49" fontId="8" fillId="3" borderId="17" xfId="2" applyNumberFormat="1" applyFont="1" applyFill="1" applyBorder="1" applyAlignment="1">
      <alignment horizontal="center" vertical="center" wrapText="1"/>
    </xf>
    <xf numFmtId="49" fontId="8" fillId="3" borderId="20" xfId="2" applyNumberFormat="1" applyFont="1" applyFill="1" applyBorder="1" applyAlignment="1">
      <alignment horizontal="center" vertical="center" wrapText="1"/>
    </xf>
    <xf numFmtId="49" fontId="8" fillId="3" borderId="15" xfId="2" applyNumberFormat="1" applyFont="1" applyFill="1" applyBorder="1" applyAlignment="1">
      <alignment horizontal="center" vertical="center" wrapText="1"/>
    </xf>
    <xf numFmtId="49" fontId="8" fillId="3" borderId="16" xfId="2" applyNumberFormat="1" applyFont="1" applyFill="1" applyBorder="1" applyAlignment="1">
      <alignment horizontal="center" vertical="center" wrapText="1"/>
    </xf>
    <xf numFmtId="49" fontId="21" fillId="2" borderId="15" xfId="2" applyNumberFormat="1" applyFont="1" applyFill="1" applyBorder="1" applyAlignment="1">
      <alignment horizontal="center" vertical="center" wrapText="1"/>
    </xf>
    <xf numFmtId="49" fontId="21" fillId="2" borderId="16" xfId="2" applyNumberFormat="1" applyFont="1" applyFill="1" applyBorder="1" applyAlignment="1">
      <alignment horizontal="center" vertical="center" wrapText="1"/>
    </xf>
    <xf numFmtId="0" fontId="9" fillId="4" borderId="0" xfId="2" applyFont="1" applyFill="1" applyAlignment="1">
      <alignment horizontal="center" vertical="center"/>
    </xf>
    <xf numFmtId="49" fontId="8" fillId="5" borderId="14" xfId="2" applyNumberFormat="1" applyFont="1" applyFill="1" applyBorder="1" applyAlignment="1">
      <alignment horizontal="center" vertical="center" wrapText="1"/>
    </xf>
    <xf numFmtId="49" fontId="8" fillId="5" borderId="20" xfId="2" applyNumberFormat="1" applyFont="1" applyFill="1" applyBorder="1" applyAlignment="1">
      <alignment horizontal="center" vertical="center" wrapText="1"/>
    </xf>
    <xf numFmtId="49" fontId="8" fillId="5" borderId="18" xfId="2" applyNumberFormat="1" applyFont="1" applyFill="1" applyBorder="1" applyAlignment="1">
      <alignment horizontal="center" vertical="center" wrapText="1"/>
    </xf>
    <xf numFmtId="49" fontId="8" fillId="5" borderId="19" xfId="2" applyNumberFormat="1" applyFont="1" applyFill="1" applyBorder="1" applyAlignment="1">
      <alignment horizontal="center" vertical="center" wrapText="1"/>
    </xf>
    <xf numFmtId="0" fontId="9" fillId="6" borderId="13" xfId="2" applyFont="1" applyFill="1" applyBorder="1" applyAlignment="1">
      <alignment horizontal="center" vertical="center" textRotation="90" wrapText="1"/>
    </xf>
    <xf numFmtId="0" fontId="9" fillId="6" borderId="22" xfId="2" applyFont="1" applyFill="1" applyBorder="1" applyAlignment="1">
      <alignment horizontal="center" vertical="center" textRotation="90" wrapText="1"/>
    </xf>
    <xf numFmtId="0" fontId="16" fillId="5" borderId="24" xfId="2" applyFont="1" applyFill="1" applyBorder="1" applyAlignment="1">
      <alignment horizontal="center" vertical="center" textRotation="90" wrapText="1"/>
    </xf>
    <xf numFmtId="0" fontId="16" fillId="5" borderId="25" xfId="2" applyFont="1" applyFill="1" applyBorder="1" applyAlignment="1">
      <alignment horizontal="center" vertical="center" textRotation="90" wrapText="1"/>
    </xf>
    <xf numFmtId="0" fontId="18" fillId="5" borderId="27" xfId="2" applyFont="1" applyFill="1" applyBorder="1" applyAlignment="1">
      <alignment horizontal="center"/>
    </xf>
    <xf numFmtId="0" fontId="18" fillId="5" borderId="28" xfId="2" applyFont="1" applyFill="1" applyBorder="1" applyAlignment="1">
      <alignment horizontal="center"/>
    </xf>
    <xf numFmtId="49" fontId="8" fillId="5" borderId="30" xfId="2" applyNumberFormat="1" applyFont="1" applyFill="1" applyBorder="1" applyAlignment="1">
      <alignment horizontal="center" vertical="center" wrapText="1"/>
    </xf>
    <xf numFmtId="49" fontId="8" fillId="5" borderId="31" xfId="2" applyNumberFormat="1" applyFont="1" applyFill="1" applyBorder="1" applyAlignment="1">
      <alignment horizontal="center" vertical="center" wrapText="1"/>
    </xf>
    <xf numFmtId="0" fontId="22" fillId="4" borderId="13" xfId="2" applyFont="1" applyFill="1" applyBorder="1" applyAlignment="1">
      <alignment horizontal="center" vertical="center" wrapText="1"/>
    </xf>
    <xf numFmtId="0" fontId="22" fillId="4" borderId="0" xfId="2" applyFont="1" applyFill="1" applyBorder="1" applyAlignment="1">
      <alignment horizontal="center" vertical="center" wrapText="1"/>
    </xf>
    <xf numFmtId="2" fontId="23" fillId="13" borderId="33" xfId="4" applyNumberFormat="1" applyFont="1" applyFill="1" applyBorder="1" applyAlignment="1">
      <alignment horizontal="center" vertical="center"/>
    </xf>
    <xf numFmtId="2" fontId="23" fillId="13" borderId="34" xfId="4" applyNumberFormat="1" applyFont="1" applyFill="1" applyBorder="1" applyAlignment="1">
      <alignment horizontal="center" vertical="center"/>
    </xf>
    <xf numFmtId="0" fontId="24" fillId="0" borderId="26" xfId="2" applyFont="1" applyBorder="1" applyAlignment="1">
      <alignment horizontal="center" vertical="center" wrapText="1"/>
    </xf>
    <xf numFmtId="0" fontId="24" fillId="0" borderId="0" xfId="2" applyFont="1" applyBorder="1" applyAlignment="1">
      <alignment horizontal="center" vertical="center" wrapText="1"/>
    </xf>
    <xf numFmtId="2" fontId="23" fillId="13" borderId="35" xfId="4" applyNumberFormat="1" applyFont="1" applyFill="1" applyBorder="1" applyAlignment="1">
      <alignment horizontal="center" vertical="center"/>
    </xf>
    <xf numFmtId="2" fontId="23" fillId="13" borderId="36" xfId="4" applyNumberFormat="1" applyFont="1" applyFill="1" applyBorder="1" applyAlignment="1">
      <alignment horizontal="center" vertical="center"/>
    </xf>
    <xf numFmtId="2" fontId="23" fillId="13" borderId="37" xfId="4" applyNumberFormat="1" applyFont="1" applyFill="1" applyBorder="1" applyAlignment="1">
      <alignment horizontal="center" vertical="center"/>
    </xf>
    <xf numFmtId="2" fontId="23" fillId="13" borderId="38" xfId="4" applyNumberFormat="1" applyFont="1" applyFill="1" applyBorder="1" applyAlignment="1">
      <alignment horizontal="center" vertical="center"/>
    </xf>
    <xf numFmtId="0" fontId="27" fillId="15" borderId="0" xfId="2" applyFont="1" applyFill="1" applyAlignment="1">
      <alignment horizontal="center" vertical="center" textRotation="90"/>
    </xf>
    <xf numFmtId="49" fontId="28" fillId="16" borderId="18" xfId="2" applyNumberFormat="1" applyFont="1" applyFill="1" applyBorder="1" applyAlignment="1">
      <alignment horizontal="center" vertical="center"/>
    </xf>
    <xf numFmtId="49" fontId="28" fillId="16" borderId="39" xfId="2" applyNumberFormat="1" applyFont="1" applyFill="1" applyBorder="1" applyAlignment="1">
      <alignment horizontal="center" vertical="center"/>
    </xf>
    <xf numFmtId="49" fontId="28" fillId="16" borderId="19" xfId="2" applyNumberFormat="1" applyFont="1" applyFill="1" applyBorder="1" applyAlignment="1">
      <alignment horizontal="center" vertical="center"/>
    </xf>
    <xf numFmtId="49" fontId="8" fillId="3" borderId="18" xfId="2" applyNumberFormat="1" applyFont="1" applyFill="1" applyBorder="1" applyAlignment="1">
      <alignment horizontal="center" vertical="center" wrapText="1"/>
    </xf>
    <xf numFmtId="49" fontId="8" fillId="3" borderId="39" xfId="2" applyNumberFormat="1" applyFont="1" applyFill="1" applyBorder="1" applyAlignment="1">
      <alignment horizontal="center" vertical="center" wrapText="1"/>
    </xf>
    <xf numFmtId="49" fontId="8" fillId="3" borderId="19" xfId="2" applyNumberFormat="1" applyFont="1" applyFill="1" applyBorder="1" applyAlignment="1">
      <alignment horizontal="center" vertical="center" wrapText="1"/>
    </xf>
    <xf numFmtId="49" fontId="33" fillId="23" borderId="2" xfId="2" applyNumberFormat="1" applyFont="1" applyFill="1" applyBorder="1" applyAlignment="1">
      <alignment horizontal="center" vertical="center" wrapText="1"/>
    </xf>
    <xf numFmtId="0" fontId="1" fillId="24" borderId="2" xfId="2" applyFill="1" applyBorder="1" applyAlignment="1">
      <alignment horizontal="center" vertical="center"/>
    </xf>
    <xf numFmtId="49" fontId="8" fillId="3" borderId="2" xfId="2" applyNumberFormat="1" applyFont="1" applyFill="1" applyBorder="1" applyAlignment="1">
      <alignment horizontal="center" vertical="center" wrapText="1"/>
    </xf>
    <xf numFmtId="49" fontId="33" fillId="26" borderId="40" xfId="2" applyNumberFormat="1" applyFont="1" applyFill="1" applyBorder="1" applyAlignment="1">
      <alignment horizontal="center" vertical="center" wrapText="1"/>
    </xf>
    <xf numFmtId="49" fontId="33" fillId="26" borderId="41" xfId="2" applyNumberFormat="1" applyFont="1" applyFill="1" applyBorder="1" applyAlignment="1">
      <alignment horizontal="center" vertical="center" wrapText="1"/>
    </xf>
    <xf numFmtId="49" fontId="43" fillId="33" borderId="18" xfId="2" applyNumberFormat="1" applyFont="1" applyFill="1" applyBorder="1" applyAlignment="1">
      <alignment horizontal="center" vertical="center"/>
    </xf>
    <xf numFmtId="49" fontId="43" fillId="33" borderId="39" xfId="2" applyNumberFormat="1" applyFont="1" applyFill="1" applyBorder="1" applyAlignment="1">
      <alignment horizontal="center" vertical="center"/>
    </xf>
    <xf numFmtId="49" fontId="43" fillId="33" borderId="19" xfId="2" applyNumberFormat="1" applyFont="1" applyFill="1" applyBorder="1" applyAlignment="1">
      <alignment horizontal="center" vertical="center"/>
    </xf>
    <xf numFmtId="49" fontId="33" fillId="27" borderId="15" xfId="2" applyNumberFormat="1" applyFont="1" applyFill="1" applyBorder="1" applyAlignment="1">
      <alignment horizontal="center" vertical="center" wrapText="1"/>
    </xf>
    <xf numFmtId="0" fontId="1" fillId="28" borderId="16" xfId="2" applyFill="1" applyBorder="1" applyAlignment="1">
      <alignment horizontal="center" vertical="center"/>
    </xf>
    <xf numFmtId="49" fontId="38" fillId="29" borderId="15" xfId="2" applyNumberFormat="1" applyFont="1" applyFill="1" applyBorder="1" applyAlignment="1">
      <alignment horizontal="center" vertical="center" wrapText="1"/>
    </xf>
    <xf numFmtId="0" fontId="41" fillId="30" borderId="16" xfId="2" applyFont="1" applyFill="1" applyBorder="1" applyAlignment="1">
      <alignment horizontal="center" vertical="center"/>
    </xf>
    <xf numFmtId="49" fontId="8" fillId="5" borderId="3" xfId="2" applyNumberFormat="1" applyFont="1" applyFill="1" applyBorder="1" applyAlignment="1">
      <alignment horizontal="center" vertical="center" wrapText="1"/>
    </xf>
    <xf numFmtId="0" fontId="42" fillId="31" borderId="2" xfId="2" applyFont="1" applyFill="1" applyBorder="1" applyAlignment="1">
      <alignment horizontal="center" vertical="center" wrapText="1"/>
    </xf>
    <xf numFmtId="0" fontId="46" fillId="0" borderId="1" xfId="2" applyFont="1" applyFill="1" applyBorder="1" applyAlignment="1">
      <alignment horizontal="center" vertical="center"/>
    </xf>
    <xf numFmtId="0" fontId="46" fillId="0" borderId="42" xfId="2" applyFont="1" applyFill="1" applyBorder="1" applyAlignment="1">
      <alignment horizontal="center" vertical="center"/>
    </xf>
    <xf numFmtId="0" fontId="46" fillId="0" borderId="7" xfId="2" applyFont="1" applyFill="1" applyBorder="1" applyAlignment="1">
      <alignment horizontal="center" vertical="center"/>
    </xf>
    <xf numFmtId="49" fontId="38" fillId="29" borderId="13" xfId="2" applyNumberFormat="1" applyFont="1" applyFill="1" applyBorder="1" applyAlignment="1">
      <alignment horizontal="center" vertical="center" wrapText="1"/>
    </xf>
    <xf numFmtId="0" fontId="41" fillId="30" borderId="0" xfId="2" applyFont="1" applyFill="1" applyBorder="1" applyAlignment="1">
      <alignment horizontal="center" vertical="center"/>
    </xf>
    <xf numFmtId="49" fontId="49" fillId="36" borderId="18" xfId="2" applyNumberFormat="1" applyFont="1" applyFill="1" applyBorder="1" applyAlignment="1">
      <alignment horizontal="center" vertical="center"/>
    </xf>
    <xf numFmtId="49" fontId="49" fillId="36" borderId="39" xfId="2" applyNumberFormat="1" applyFont="1" applyFill="1" applyBorder="1" applyAlignment="1">
      <alignment horizontal="center" vertical="center"/>
    </xf>
    <xf numFmtId="49" fontId="49" fillId="36" borderId="19" xfId="2" applyNumberFormat="1" applyFont="1" applyFill="1" applyBorder="1" applyAlignment="1">
      <alignment horizontal="center" vertical="center"/>
    </xf>
    <xf numFmtId="0" fontId="35" fillId="5" borderId="43" xfId="2" applyFont="1" applyFill="1" applyBorder="1" applyAlignment="1">
      <alignment horizontal="center" vertical="center" wrapText="1"/>
    </xf>
    <xf numFmtId="0" fontId="1" fillId="15" borderId="44" xfId="2" applyFill="1" applyBorder="1" applyAlignment="1">
      <alignment horizontal="center" vertical="center" wrapText="1"/>
    </xf>
    <xf numFmtId="0" fontId="1" fillId="15" borderId="24" xfId="2" applyFill="1" applyBorder="1" applyAlignment="1">
      <alignment horizontal="center" vertical="center" wrapText="1"/>
    </xf>
    <xf numFmtId="0" fontId="1" fillId="15" borderId="26" xfId="2" applyFill="1" applyBorder="1" applyAlignment="1">
      <alignment horizontal="center" vertical="center" wrapText="1"/>
    </xf>
    <xf numFmtId="0" fontId="1" fillId="15" borderId="0" xfId="2" applyFill="1" applyAlignment="1">
      <alignment horizontal="center" vertical="center" wrapText="1"/>
    </xf>
    <xf numFmtId="0" fontId="1" fillId="15" borderId="25" xfId="2" applyFill="1" applyBorder="1" applyAlignment="1">
      <alignment horizontal="center" vertical="center" wrapText="1"/>
    </xf>
    <xf numFmtId="0" fontId="1" fillId="15" borderId="45" xfId="2" applyFill="1" applyBorder="1" applyAlignment="1">
      <alignment horizontal="center" vertical="center" wrapText="1"/>
    </xf>
    <xf numFmtId="0" fontId="1" fillId="15" borderId="46" xfId="2" applyFill="1" applyBorder="1" applyAlignment="1">
      <alignment horizontal="center" vertical="center" wrapText="1"/>
    </xf>
    <xf numFmtId="0" fontId="1" fillId="15" borderId="47" xfId="2" applyFill="1" applyBorder="1" applyAlignment="1">
      <alignment horizontal="center" vertical="center" wrapText="1"/>
    </xf>
    <xf numFmtId="49" fontId="33" fillId="37" borderId="21" xfId="2" applyNumberFormat="1" applyFont="1" applyFill="1" applyBorder="1" applyAlignment="1">
      <alignment horizontal="center" vertical="center" wrapText="1"/>
    </xf>
    <xf numFmtId="49" fontId="33" fillId="37" borderId="21" xfId="2" applyNumberFormat="1" applyFont="1" applyFill="1" applyBorder="1" applyAlignment="1">
      <alignment horizontal="center" vertical="center"/>
    </xf>
  </cellXfs>
  <cellStyles count="6">
    <cellStyle name="Čiarka 4" xfId="4"/>
    <cellStyle name="Normal 2 2" xfId="5"/>
    <cellStyle name="Normálna" xfId="0" builtinId="0"/>
    <cellStyle name="Normálna 10" xfId="2"/>
    <cellStyle name="Percentá" xfId="1" builtinId="5"/>
    <cellStyle name="Percentá 4" xfId="3"/>
  </cellStyles>
  <dxfs count="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theme="9" tint="0.79998168889431442"/>
        </patternFill>
      </fill>
    </dxf>
    <dxf>
      <font>
        <color rgb="FF006100"/>
      </font>
      <fill>
        <patternFill>
          <bgColor rgb="FFC6EFCE"/>
        </patternFill>
      </fill>
    </dxf>
    <dxf>
      <font>
        <b/>
        <i val="0"/>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theme="9" tint="0.799981688894314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theme="9" tint="0.799981688894314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B1-RESTRICTED\Modelling%20post%202020\Model\MODEL_post2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FF2021\country%20fiches\Dec2021\2021-11-10%20Template%20annex%20note%20to%20DG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FF2021\2020_07_17_EUCO\2020_07_20_EUCO_cohesion_policy%20Final_NB_recalculation_of_T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1-RESTRICTED\Modelling%20post%202020\Model\INPUTS\BUDG%20internal\Model%202020-06_DAB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FF2021\simulation\2020_07_17_EUCO\JTF\JTF_2020_10_02_capping_20pct_wo_2nd_cappin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FF2021\simulation\2018_04_11_373bns\MFF_2021_v44_373BnsCP.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OP%20SLOVENSKO\Monitorovanie%20a%20hodnotenie\Jednotn&#253;%20metodick&#253;%20dokument\220620_PSK_centralna_tabulk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s"/>
      <sheetName val="Sheet1"/>
      <sheetName val="Parameters_exp"/>
      <sheetName val="MFF"/>
      <sheetName val="MFF-2"/>
      <sheetName val="MFF-3"/>
      <sheetName val="MFF-4"/>
      <sheetName val="SPLITS"/>
      <sheetName val="Matrix"/>
      <sheetName val="Macro inputs"/>
      <sheetName val="Indicators"/>
      <sheetName val="By MS"/>
      <sheetName val="Prgm_map"/>
      <sheetName val="ALL_back-look"/>
      <sheetName val="H.6"/>
      <sheetName val="1.1EFSI"/>
      <sheetName val="1.1NEW"/>
      <sheetName val="1.1EgGal"/>
      <sheetName val="1.1ITER"/>
      <sheetName val="1.1Coper"/>
      <sheetName val="1.1NDAP"/>
      <sheetName val="1.1H2020"/>
      <sheetName val="1.1Eurat"/>
      <sheetName val="1.1COSME"/>
      <sheetName val="1.1Ersms"/>
      <sheetName val="1.1EaSI"/>
      <sheetName val="1.1OLAF"/>
      <sheetName val="1.1CEF.T"/>
      <sheetName val="1.1CEF.E"/>
      <sheetName val="1.1CEF.I"/>
      <sheetName val="1.1.OTH"/>
      <sheetName val="1.1.SPEC"/>
      <sheetName val="1.1.PPPA"/>
      <sheetName val="1.1.DAG"/>
      <sheetName val="1.1CNECT"/>
      <sheetName val="1.1COMP"/>
      <sheetName val="1.1Corps"/>
      <sheetName val="1.1.Dfnc"/>
      <sheetName val="1.1EEPR"/>
      <sheetName val="1.2.11"/>
      <sheetName val="1.2.12"/>
      <sheetName val="1.2.13"/>
      <sheetName val="1.2.14"/>
      <sheetName val="1.2.CF"/>
      <sheetName val="1.2.2"/>
      <sheetName val="1.2.31"/>
      <sheetName val="1.2.4"/>
      <sheetName val="1.2.5"/>
      <sheetName val="1.2.6"/>
      <sheetName val="1.2.JTF"/>
      <sheetName val="1.2.16"/>
      <sheetName val="1.2.Reform"/>
      <sheetName val="1.2.LOAN"/>
      <sheetName val="1.2.PPPA"/>
      <sheetName val="1.2.URP"/>
      <sheetName val="1.2.JTM"/>
      <sheetName val="2.EAGF"/>
      <sheetName val="2.0.2"/>
      <sheetName val="2.Rural"/>
      <sheetName val="2.EMFF"/>
      <sheetName val="2.SFPAs"/>
      <sheetName val="2.LIFE"/>
      <sheetName val="2.OTH"/>
      <sheetName val="2.SPEC"/>
      <sheetName val="2.DAG"/>
      <sheetName val="2.PPPA"/>
      <sheetName val="3.AMIF"/>
      <sheetName val="3.ISF"/>
      <sheetName val="3.0CUST"/>
      <sheetName val="3.ITsys"/>
      <sheetName val="3.JUST"/>
      <sheetName val="3.REC"/>
      <sheetName val="3.Civi3"/>
      <sheetName val="3.E4C"/>
      <sheetName val="3.FandF"/>
      <sheetName val="3.Healt"/>
      <sheetName val="3.Cons"/>
      <sheetName val="3.CREA"/>
      <sheetName val="3.IES"/>
      <sheetName val="3.OTH"/>
      <sheetName val="3.SPEC"/>
      <sheetName val="3.PPPA"/>
      <sheetName val="3.DAG"/>
      <sheetName val="4.IPA"/>
      <sheetName val="4.ENI"/>
      <sheetName val="4.DCI"/>
      <sheetName val="4.PartI"/>
      <sheetName val="4.EIDHR"/>
      <sheetName val="4.IcSP"/>
      <sheetName val="4.HUMA"/>
      <sheetName val="4.CFSP"/>
      <sheetName val="4.INSC"/>
      <sheetName val="4.MFA"/>
      <sheetName val="4.GrntF"/>
      <sheetName val="4.Civi4"/>
      <sheetName val="4.EUAV"/>
      <sheetName val="4.EFSD"/>
      <sheetName val="4.OTH"/>
      <sheetName val="4.SPEC"/>
      <sheetName val="4.PPPA"/>
      <sheetName val="4.DAG"/>
      <sheetName val="4.EDF"/>
      <sheetName val="1.Marg"/>
      <sheetName val="2.Marg"/>
      <sheetName val="3.Marg"/>
      <sheetName val="4.Marg"/>
      <sheetName val="5.Marg"/>
      <sheetName val="6.Marg"/>
      <sheetName val="Balance"/>
      <sheetName val="5.1.1"/>
      <sheetName val="5.1.2"/>
      <sheetName val="5.2.EP"/>
      <sheetName val="5.2.C"/>
      <sheetName val="5.2.COM"/>
      <sheetName val="5.2.CoJ"/>
      <sheetName val="5.2.CoA"/>
      <sheetName val="5.2.EESC"/>
      <sheetName val="5.2.CoR"/>
      <sheetName val="5.2.OMB"/>
      <sheetName val="5.2.EDPS"/>
      <sheetName val="5.2.EEAS"/>
      <sheetName val="Climate"/>
      <sheetName val="Biodiv"/>
    </sheetNames>
    <sheetDataSet>
      <sheetData sheetId="0">
        <row r="13">
          <cell r="A13" t="str">
            <v>1.1EFSI</v>
          </cell>
        </row>
        <row r="14">
          <cell r="A14" t="str">
            <v>1.1NEW</v>
          </cell>
        </row>
        <row r="15">
          <cell r="A15" t="str">
            <v>1.1EgGal</v>
          </cell>
        </row>
        <row r="16">
          <cell r="A16" t="str">
            <v>1.1ITER</v>
          </cell>
        </row>
        <row r="17">
          <cell r="A17" t="str">
            <v>1.1Coper</v>
          </cell>
        </row>
        <row r="18">
          <cell r="A18" t="str">
            <v>1.1NDAP</v>
          </cell>
        </row>
        <row r="19">
          <cell r="A19" t="str">
            <v>1.1H2020</v>
          </cell>
        </row>
        <row r="20">
          <cell r="A20" t="str">
            <v>1.1Eurat</v>
          </cell>
        </row>
        <row r="21">
          <cell r="A21" t="str">
            <v>1.1COSME</v>
          </cell>
        </row>
        <row r="22">
          <cell r="A22" t="str">
            <v>1.1Ersms</v>
          </cell>
        </row>
        <row r="23">
          <cell r="A23" t="str">
            <v>1.1EaSI</v>
          </cell>
        </row>
        <row r="24">
          <cell r="A24" t="str">
            <v>1.1OLAF</v>
          </cell>
        </row>
        <row r="25">
          <cell r="A25" t="str">
            <v>1.1CEF.T</v>
          </cell>
        </row>
        <row r="26">
          <cell r="A26" t="str">
            <v>1.1CEF.E</v>
          </cell>
        </row>
        <row r="27">
          <cell r="A27" t="str">
            <v>1.1CEF.I</v>
          </cell>
        </row>
        <row r="28">
          <cell r="A28" t="str">
            <v>1.1.OTH</v>
          </cell>
        </row>
        <row r="29">
          <cell r="A29" t="str">
            <v>1.1.SPEC</v>
          </cell>
        </row>
        <row r="30">
          <cell r="A30" t="str">
            <v>1.1.PPPA</v>
          </cell>
        </row>
        <row r="31">
          <cell r="A31" t="str">
            <v>1.1.DAG</v>
          </cell>
        </row>
        <row r="32">
          <cell r="A32" t="str">
            <v>1.1CNECT</v>
          </cell>
        </row>
        <row r="33">
          <cell r="A33" t="str">
            <v>1.1COMP</v>
          </cell>
        </row>
        <row r="34">
          <cell r="A34" t="str">
            <v>1.1Corps</v>
          </cell>
        </row>
        <row r="35">
          <cell r="A35" t="str">
            <v>1.1.Dfnc</v>
          </cell>
        </row>
        <row r="36">
          <cell r="A36" t="str">
            <v>1.1EEPR</v>
          </cell>
        </row>
        <row r="37">
          <cell r="A37" t="str">
            <v>1.2.11</v>
          </cell>
        </row>
        <row r="38">
          <cell r="A38" t="str">
            <v>1.2.12</v>
          </cell>
        </row>
        <row r="39">
          <cell r="A39" t="str">
            <v>1.2.13</v>
          </cell>
        </row>
        <row r="40">
          <cell r="A40" t="str">
            <v>1.2.14</v>
          </cell>
        </row>
        <row r="41">
          <cell r="A41" t="str">
            <v>1.2.CF</v>
          </cell>
        </row>
        <row r="42">
          <cell r="A42" t="str">
            <v>1.2.2</v>
          </cell>
        </row>
        <row r="43">
          <cell r="A43" t="str">
            <v>1.2.31</v>
          </cell>
        </row>
        <row r="44">
          <cell r="A44" t="str">
            <v>1.2.4</v>
          </cell>
        </row>
        <row r="45">
          <cell r="A45" t="str">
            <v>1.2.5</v>
          </cell>
        </row>
        <row r="46">
          <cell r="A46" t="str">
            <v>1.2.6</v>
          </cell>
        </row>
        <row r="47">
          <cell r="A47" t="str">
            <v>1.2.JTF</v>
          </cell>
        </row>
        <row r="48">
          <cell r="A48" t="str">
            <v>1.2.16</v>
          </cell>
        </row>
        <row r="49">
          <cell r="A49" t="str">
            <v>1.2.Reform</v>
          </cell>
        </row>
        <row r="50">
          <cell r="A50" t="str">
            <v>1.2.LOAN</v>
          </cell>
        </row>
        <row r="51">
          <cell r="A51" t="str">
            <v>1.2.PPPA</v>
          </cell>
        </row>
        <row r="52">
          <cell r="A52" t="str">
            <v>1.2.URP</v>
          </cell>
        </row>
        <row r="53">
          <cell r="A53" t="str">
            <v>1.2.JTM</v>
          </cell>
        </row>
        <row r="54">
          <cell r="A54" t="str">
            <v>2.EAGF</v>
          </cell>
        </row>
        <row r="55">
          <cell r="A55" t="str">
            <v>2.0.2</v>
          </cell>
        </row>
        <row r="56">
          <cell r="A56" t="str">
            <v>2.Rural</v>
          </cell>
        </row>
        <row r="57">
          <cell r="A57" t="str">
            <v>2.EMFF</v>
          </cell>
        </row>
        <row r="58">
          <cell r="A58" t="str">
            <v>2.SFPAs</v>
          </cell>
        </row>
        <row r="59">
          <cell r="A59" t="str">
            <v>2.LIFE</v>
          </cell>
        </row>
        <row r="60">
          <cell r="A60" t="str">
            <v>2.OTH</v>
          </cell>
        </row>
        <row r="61">
          <cell r="A61" t="str">
            <v>2.SPEC</v>
          </cell>
        </row>
        <row r="62">
          <cell r="A62" t="str">
            <v>2.DAG</v>
          </cell>
        </row>
        <row r="63">
          <cell r="A63" t="str">
            <v>2.PPPA</v>
          </cell>
        </row>
        <row r="64">
          <cell r="A64" t="str">
            <v>3.AMIF</v>
          </cell>
        </row>
        <row r="65">
          <cell r="A65" t="str">
            <v>3.ISF</v>
          </cell>
        </row>
        <row r="66">
          <cell r="A66" t="str">
            <v>3.0CUST</v>
          </cell>
        </row>
        <row r="67">
          <cell r="A67" t="str">
            <v>3.ITsys</v>
          </cell>
        </row>
        <row r="68">
          <cell r="A68" t="str">
            <v>3.JUST</v>
          </cell>
        </row>
        <row r="69">
          <cell r="A69" t="str">
            <v>3.REC</v>
          </cell>
        </row>
        <row r="70">
          <cell r="A70" t="str">
            <v>3.Civi3</v>
          </cell>
        </row>
        <row r="71">
          <cell r="A71" t="str">
            <v>3.E4C</v>
          </cell>
        </row>
        <row r="72">
          <cell r="A72" t="str">
            <v>3.FandF</v>
          </cell>
        </row>
        <row r="73">
          <cell r="A73" t="str">
            <v>3.Healt</v>
          </cell>
        </row>
        <row r="74">
          <cell r="A74" t="str">
            <v>3.Cons</v>
          </cell>
        </row>
        <row r="75">
          <cell r="A75" t="str">
            <v>3.CREA</v>
          </cell>
        </row>
        <row r="76">
          <cell r="A76" t="str">
            <v>3.IES</v>
          </cell>
        </row>
        <row r="77">
          <cell r="A77" t="str">
            <v>3.OTH</v>
          </cell>
        </row>
        <row r="78">
          <cell r="A78" t="str">
            <v>3.SPEC</v>
          </cell>
        </row>
        <row r="79">
          <cell r="A79" t="str">
            <v>3.PPPA</v>
          </cell>
        </row>
        <row r="80">
          <cell r="A80" t="str">
            <v>3.DAG</v>
          </cell>
        </row>
        <row r="81">
          <cell r="A81" t="str">
            <v>4.IPA</v>
          </cell>
        </row>
        <row r="82">
          <cell r="A82" t="str">
            <v>4.ENI</v>
          </cell>
        </row>
        <row r="83">
          <cell r="A83" t="str">
            <v>4.DCI</v>
          </cell>
        </row>
        <row r="84">
          <cell r="A84" t="str">
            <v>4.PartI</v>
          </cell>
        </row>
        <row r="85">
          <cell r="A85" t="str">
            <v>4.EIDHR</v>
          </cell>
        </row>
        <row r="86">
          <cell r="A86" t="str">
            <v>4.IcSP</v>
          </cell>
        </row>
        <row r="87">
          <cell r="A87" t="str">
            <v>4.HUMA</v>
          </cell>
        </row>
        <row r="88">
          <cell r="A88" t="str">
            <v>4.CFSP</v>
          </cell>
        </row>
        <row r="89">
          <cell r="A89" t="str">
            <v>4.INSC</v>
          </cell>
        </row>
        <row r="90">
          <cell r="A90" t="str">
            <v>4.MFA</v>
          </cell>
        </row>
        <row r="91">
          <cell r="A91" t="str">
            <v>4.GrntF</v>
          </cell>
        </row>
        <row r="92">
          <cell r="A92" t="str">
            <v>4.Civi4</v>
          </cell>
        </row>
        <row r="93">
          <cell r="A93" t="str">
            <v>4.EUAV</v>
          </cell>
        </row>
        <row r="94">
          <cell r="A94" t="str">
            <v>4.EFSD</v>
          </cell>
        </row>
        <row r="95">
          <cell r="A95" t="str">
            <v>4.OTH</v>
          </cell>
        </row>
        <row r="96">
          <cell r="A96" t="str">
            <v>4.SPEC</v>
          </cell>
        </row>
        <row r="97">
          <cell r="A97" t="str">
            <v>4.PPPA</v>
          </cell>
        </row>
        <row r="98">
          <cell r="A98" t="str">
            <v>4.DAG</v>
          </cell>
        </row>
        <row r="99">
          <cell r="A99" t="str">
            <v>4.EDF</v>
          </cell>
        </row>
        <row r="100">
          <cell r="A100" t="str">
            <v>1.Marg</v>
          </cell>
        </row>
        <row r="101">
          <cell r="A101" t="str">
            <v>2.Marg</v>
          </cell>
        </row>
        <row r="102">
          <cell r="A102" t="str">
            <v>3.Marg</v>
          </cell>
        </row>
        <row r="103">
          <cell r="A103" t="str">
            <v>4.Marg</v>
          </cell>
        </row>
        <row r="104">
          <cell r="A104" t="str">
            <v>5.Marg</v>
          </cell>
        </row>
        <row r="105">
          <cell r="A105" t="str">
            <v>6.Marg</v>
          </cell>
        </row>
        <row r="106">
          <cell r="A106" t="str">
            <v>Balance</v>
          </cell>
        </row>
        <row r="107">
          <cell r="A107" t="str">
            <v>5.1.1</v>
          </cell>
        </row>
        <row r="108">
          <cell r="A108" t="str">
            <v>5.1.2</v>
          </cell>
        </row>
        <row r="109">
          <cell r="A109" t="str">
            <v>5.2.EP</v>
          </cell>
        </row>
        <row r="110">
          <cell r="A110" t="str">
            <v>5.2.C</v>
          </cell>
        </row>
        <row r="111">
          <cell r="A111" t="str">
            <v>5.2.COM</v>
          </cell>
        </row>
        <row r="112">
          <cell r="A112" t="str">
            <v>5.2.CoJ</v>
          </cell>
        </row>
        <row r="113">
          <cell r="A113" t="str">
            <v>5.2.CoA</v>
          </cell>
        </row>
        <row r="114">
          <cell r="A114" t="str">
            <v>5.2.EESC</v>
          </cell>
        </row>
        <row r="115">
          <cell r="A115" t="str">
            <v>5.2.CoR</v>
          </cell>
        </row>
        <row r="116">
          <cell r="A116" t="str">
            <v>5.2.OMB</v>
          </cell>
        </row>
        <row r="117">
          <cell r="A117" t="str">
            <v>5.2.EDPS</v>
          </cell>
        </row>
        <row r="118">
          <cell r="A118" t="str">
            <v>5.2.EEAS</v>
          </cell>
        </row>
      </sheetData>
      <sheetData sheetId="1" refreshError="1"/>
      <sheetData sheetId="2" refreshError="1"/>
      <sheetData sheetId="3">
        <row r="19">
          <cell r="C19">
            <v>163483</v>
          </cell>
        </row>
      </sheetData>
      <sheetData sheetId="4" refreshError="1"/>
      <sheetData sheetId="5" refreshError="1"/>
      <sheetData sheetId="6" refreshError="1"/>
      <sheetData sheetId="7" refreshError="1"/>
      <sheetData sheetId="8">
        <row r="1">
          <cell r="C1">
            <v>1</v>
          </cell>
          <cell r="D1">
            <v>2</v>
          </cell>
          <cell r="E1">
            <v>3</v>
          </cell>
          <cell r="F1">
            <v>4</v>
          </cell>
          <cell r="Q1" t="str">
            <v>2014-2020+EDF --&gt; frozen, no inflation</v>
          </cell>
        </row>
        <row r="2">
          <cell r="Q2" t="str">
            <v>2014-2020+EDF --&gt; frozen, with inflation</v>
          </cell>
          <cell r="AC2" t="str">
            <v>2b. Resilience and Values</v>
          </cell>
        </row>
        <row r="3">
          <cell r="Q3" t="str">
            <v>1,05% core MFF scenario</v>
          </cell>
          <cell r="X3" t="str">
            <v>1. Research and Innovation</v>
          </cell>
          <cell r="AC3" t="str">
            <v>2a. Economic, social and territorial cohesion</v>
          </cell>
        </row>
        <row r="4">
          <cell r="Q4" t="str">
            <v>1,07% core MFF scenario</v>
          </cell>
          <cell r="U4" t="str">
            <v>1.SIF</v>
          </cell>
          <cell r="X4" t="str">
            <v>2. European Strategic Investments</v>
          </cell>
          <cell r="AC4" t="str">
            <v>Of which: Market related expenditure and direct payments</v>
          </cell>
        </row>
        <row r="5">
          <cell r="J5" t="str">
            <v>Historical share</v>
          </cell>
          <cell r="K5" t="str">
            <v>Yes</v>
          </cell>
          <cell r="L5" t="str">
            <v>N+2</v>
          </cell>
          <cell r="Q5" t="str">
            <v>1,10% scenario core MFF (EU 27 new model)</v>
          </cell>
          <cell r="U5" t="str">
            <v>1.SPACE</v>
          </cell>
          <cell r="X5" t="str">
            <v>4. Space</v>
          </cell>
          <cell r="AC5" t="str">
            <v>Of which: Administrative expenditure of the institutions</v>
          </cell>
        </row>
        <row r="6">
          <cell r="J6" t="str">
            <v>Fixed reduction</v>
          </cell>
          <cell r="K6" t="str">
            <v>No</v>
          </cell>
          <cell r="L6" t="str">
            <v>N+3</v>
          </cell>
          <cell r="Q6" t="str">
            <v>1,11% scenario</v>
          </cell>
          <cell r="U6" t="str">
            <v>1.ITER</v>
          </cell>
          <cell r="X6" t="str">
            <v>3. Single Market</v>
          </cell>
        </row>
        <row r="7">
          <cell r="J7" t="str">
            <v>Ad-hoc</v>
          </cell>
          <cell r="L7" t="str">
            <v>Greek rule</v>
          </cell>
          <cell r="Q7" t="str">
            <v>1,12% MFF scenario (+Reform)</v>
          </cell>
          <cell r="U7" t="str">
            <v>2.Corps</v>
          </cell>
          <cell r="X7" t="str">
            <v>5. Regional Development and Cohesion</v>
          </cell>
        </row>
        <row r="8">
          <cell r="J8" t="str">
            <v>No impact</v>
          </cell>
          <cell r="Q8" t="str">
            <v>1,15% MFF scenario (+EMU)</v>
          </cell>
          <cell r="U8" t="str">
            <v>4.Nuclear</v>
          </cell>
          <cell r="X8" t="str">
            <v>6. Recovery and Resilience</v>
          </cell>
        </row>
        <row r="9">
          <cell r="U9" t="str">
            <v>4.Nuclear_LT</v>
          </cell>
        </row>
        <row r="10">
          <cell r="U10" t="str">
            <v>1.R&amp;D</v>
          </cell>
          <cell r="X10" t="str">
            <v>7. Investing in People, Social Cohesion and Values</v>
          </cell>
        </row>
        <row r="11">
          <cell r="U11" t="str">
            <v>2.Erasmus</v>
          </cell>
          <cell r="X11" t="str">
            <v>8. Agriculture and Maritime Policy</v>
          </cell>
        </row>
        <row r="12">
          <cell r="B12" t="str">
            <v>Cohesion policy</v>
          </cell>
          <cell r="H12" t="str">
            <v>Cut beyond UK share</v>
          </cell>
          <cell r="N12" t="str">
            <v>Spring 2018</v>
          </cell>
          <cell r="U12" t="str">
            <v>2.HumanCapital</v>
          </cell>
          <cell r="X12" t="str">
            <v>9. Environment and Climate Action</v>
          </cell>
        </row>
        <row r="13">
          <cell r="B13" t="str">
            <v>Security</v>
          </cell>
          <cell r="H13" t="str">
            <v>Agreed</v>
          </cell>
          <cell r="N13" t="str">
            <v>Autumn 2018</v>
          </cell>
          <cell r="U13" t="str">
            <v>2.EaSI</v>
          </cell>
          <cell r="X13" t="str">
            <v>12. Security</v>
          </cell>
        </row>
        <row r="14">
          <cell r="B14" t="str">
            <v>CAP &amp; Fisheries</v>
          </cell>
          <cell r="H14" t="str">
            <v>Cut for UK share</v>
          </cell>
          <cell r="N14" t="str">
            <v>Spring 2019</v>
          </cell>
          <cell r="U14" t="str">
            <v>1.MARKET</v>
          </cell>
          <cell r="X14" t="str">
            <v>10. Migration</v>
          </cell>
        </row>
        <row r="15">
          <cell r="B15" t="str">
            <v>Migration &amp; security</v>
          </cell>
          <cell r="H15" t="str">
            <v>Stable</v>
          </cell>
          <cell r="N15" t="str">
            <v>Autumn 2019</v>
          </cell>
          <cell r="U15" t="str">
            <v>4.FRAUD</v>
          </cell>
          <cell r="X15" t="str">
            <v>11. Nuclear Safety</v>
          </cell>
        </row>
        <row r="16">
          <cell r="B16" t="str">
            <v>External policies</v>
          </cell>
          <cell r="H16" t="str">
            <v>Balancing</v>
          </cell>
          <cell r="N16" t="str">
            <v>Spring 2020</v>
          </cell>
          <cell r="U16" t="str">
            <v>1.CUSTOMS</v>
          </cell>
          <cell r="X16" t="str">
            <v>14. Resilience and Crisis Response</v>
          </cell>
        </row>
        <row r="17">
          <cell r="B17" t="str">
            <v>Other internal policies</v>
          </cell>
          <cell r="H17" t="str">
            <v>Pre-agreed &amp; priorities</v>
          </cell>
          <cell r="N17" t="str">
            <v>Autumn 2020</v>
          </cell>
          <cell r="U17" t="str">
            <v>1.FISCALIS</v>
          </cell>
          <cell r="X17" t="str">
            <v>13. Defence</v>
          </cell>
        </row>
        <row r="18">
          <cell r="B18" t="str">
            <v>Administration</v>
          </cell>
          <cell r="H18" t="str">
            <v>Special Instruments</v>
          </cell>
          <cell r="U18" t="str">
            <v>1.CEF</v>
          </cell>
          <cell r="X18" t="str">
            <v>14. External Action</v>
          </cell>
        </row>
        <row r="19">
          <cell r="B19" t="str">
            <v>Special instruments</v>
          </cell>
          <cell r="U19" t="str">
            <v>1.Digital</v>
          </cell>
          <cell r="X19" t="str">
            <v>15. Pre-accession assistance</v>
          </cell>
        </row>
        <row r="20">
          <cell r="B20" t="str">
            <v>Research and innovation</v>
          </cell>
          <cell r="U20" t="str">
            <v>2.TA_ESF</v>
          </cell>
          <cell r="X20" t="str">
            <v>Instruments outside the MFF</v>
          </cell>
        </row>
        <row r="21">
          <cell r="B21" t="str">
            <v>Margins</v>
          </cell>
          <cell r="U21" t="str">
            <v>1.PPPA</v>
          </cell>
          <cell r="X21" t="str">
            <v>Margin</v>
          </cell>
        </row>
        <row r="22">
          <cell r="B22" t="str">
            <v>EDF</v>
          </cell>
          <cell r="H22" t="str">
            <v>Current</v>
          </cell>
          <cell r="J22" t="str">
            <v>2 May proposal</v>
          </cell>
          <cell r="U22" t="str">
            <v>2.TA_SRSS</v>
          </cell>
          <cell r="X22" t="str">
            <v>Administration</v>
          </cell>
        </row>
        <row r="23">
          <cell r="B23" t="str">
            <v>Erasmus</v>
          </cell>
          <cell r="H23" t="str">
            <v>Constant</v>
          </cell>
          <cell r="J23" t="str">
            <v>2014-2020 EU27 in nominal terms</v>
          </cell>
          <cell r="U23" t="str">
            <v>9.EMU</v>
          </cell>
          <cell r="X23" t="str">
            <v>Balance</v>
          </cell>
        </row>
        <row r="24">
          <cell r="B24" t="str">
            <v>CEF</v>
          </cell>
          <cell r="J24" t="str">
            <v>2014-2020 EU27 in real terms</v>
          </cell>
          <cell r="U24" t="str">
            <v>2.ERDF</v>
          </cell>
          <cell r="X24" t="str">
            <v>11. Border Management</v>
          </cell>
        </row>
        <row r="25">
          <cell r="B25" t="str">
            <v>Defence fund</v>
          </cell>
          <cell r="J25" t="str">
            <v>2020*7 EU27 in nominal terms</v>
          </cell>
          <cell r="U25" t="str">
            <v>2.Cohesion</v>
          </cell>
        </row>
        <row r="26">
          <cell r="B26" t="str">
            <v>Reform</v>
          </cell>
          <cell r="J26" t="str">
            <v>2020*7 EU27 in real terms</v>
          </cell>
          <cell r="U26" t="str">
            <v>2.TA_cohesion</v>
          </cell>
        </row>
        <row r="27">
          <cell r="B27" t="str">
            <v>Digital</v>
          </cell>
          <cell r="J27" t="str">
            <v>One third (current prices)</v>
          </cell>
          <cell r="U27" t="str">
            <v>2.Reform</v>
          </cell>
        </row>
        <row r="28">
          <cell r="B28" t="str">
            <v>EMU</v>
          </cell>
          <cell r="J28" t="str">
            <v>One third (constant prices)</v>
          </cell>
          <cell r="U28" t="str">
            <v>2.PPPA</v>
          </cell>
        </row>
        <row r="29">
          <cell r="B29" t="str">
            <v>Space</v>
          </cell>
          <cell r="J29" t="str">
            <v>User defined</v>
          </cell>
          <cell r="U29" t="str">
            <v>3.EAGF</v>
          </cell>
        </row>
        <row r="30">
          <cell r="J30" t="str">
            <v>Not fixed</v>
          </cell>
          <cell r="U30" t="str">
            <v>3.EAFRD</v>
          </cell>
        </row>
        <row r="31">
          <cell r="U31" t="str">
            <v>3.FISH</v>
          </cell>
        </row>
        <row r="32">
          <cell r="U32" t="str">
            <v>3.LIFE_env</v>
          </cell>
        </row>
        <row r="33">
          <cell r="U33" t="str">
            <v>3.LIFE_clima</v>
          </cell>
        </row>
        <row r="34">
          <cell r="U34" t="str">
            <v>3.LIFE_ener</v>
          </cell>
        </row>
        <row r="35">
          <cell r="U35" t="str">
            <v>3.OTH</v>
          </cell>
        </row>
        <row r="36">
          <cell r="U36" t="str">
            <v>3.PPPA</v>
          </cell>
        </row>
        <row r="37">
          <cell r="U37" t="str">
            <v>2.OTH_cohesion</v>
          </cell>
        </row>
        <row r="38">
          <cell r="U38" t="str">
            <v>4.AMIF</v>
          </cell>
        </row>
        <row r="39">
          <cell r="U39" t="str">
            <v>4.ISF</v>
          </cell>
        </row>
        <row r="40">
          <cell r="U40" t="str">
            <v>4.Border</v>
          </cell>
        </row>
        <row r="41">
          <cell r="U41" t="str">
            <v>2.Justice</v>
          </cell>
        </row>
        <row r="42">
          <cell r="U42" t="str">
            <v>2.Values</v>
          </cell>
        </row>
        <row r="43">
          <cell r="U43" t="str">
            <v>2.Values_media</v>
          </cell>
        </row>
        <row r="44">
          <cell r="U44" t="str">
            <v>4.RescEU</v>
          </cell>
        </row>
        <row r="45">
          <cell r="U45" t="str">
            <v>2.OTH_CorpCom</v>
          </cell>
        </row>
        <row r="46">
          <cell r="U46" t="str">
            <v>4.PPPA</v>
          </cell>
        </row>
        <row r="47">
          <cell r="U47" t="str">
            <v>4b.Others_nuclear</v>
          </cell>
        </row>
        <row r="48">
          <cell r="U48" t="str">
            <v>4.Defence</v>
          </cell>
        </row>
        <row r="49">
          <cell r="U49" t="str">
            <v>5.IPA</v>
          </cell>
        </row>
        <row r="50">
          <cell r="U50" t="str">
            <v>5.ICI</v>
          </cell>
        </row>
        <row r="51">
          <cell r="U51" t="str">
            <v>5.HUMA</v>
          </cell>
        </row>
        <row r="52">
          <cell r="U52" t="str">
            <v>5.CFSP</v>
          </cell>
        </row>
        <row r="53">
          <cell r="U53" t="str">
            <v>5.ExternalSIF</v>
          </cell>
        </row>
        <row r="54">
          <cell r="U54" t="str">
            <v>5.OTH</v>
          </cell>
        </row>
        <row r="55">
          <cell r="U55" t="str">
            <v>5.PPPA</v>
          </cell>
        </row>
        <row r="56">
          <cell r="U56" t="str">
            <v>6a</v>
          </cell>
        </row>
        <row r="57">
          <cell r="U57">
            <v>6</v>
          </cell>
        </row>
        <row r="58">
          <cell r="U58" t="str">
            <v>9.RESER</v>
          </cell>
        </row>
        <row r="59">
          <cell r="U59" t="str">
            <v>9.EAR</v>
          </cell>
        </row>
        <row r="60">
          <cell r="U60" t="str">
            <v>9.EGF</v>
          </cell>
        </row>
        <row r="61">
          <cell r="U61" t="str">
            <v>9.EUSF</v>
          </cell>
        </row>
        <row r="62">
          <cell r="U62" t="str">
            <v>1.Marg</v>
          </cell>
        </row>
        <row r="63">
          <cell r="U63" t="str">
            <v>2.Marg</v>
          </cell>
        </row>
        <row r="64">
          <cell r="U64" t="str">
            <v>3.Marg</v>
          </cell>
        </row>
        <row r="65">
          <cell r="U65" t="str">
            <v>4.Marg</v>
          </cell>
        </row>
        <row r="66">
          <cell r="U66" t="str">
            <v>5.Marg</v>
          </cell>
        </row>
        <row r="67">
          <cell r="U67" t="str">
            <v>6.Marg</v>
          </cell>
        </row>
        <row r="68">
          <cell r="U68" t="str">
            <v>2.Health</v>
          </cell>
        </row>
        <row r="69">
          <cell r="U69" t="str">
            <v>1.COSME</v>
          </cell>
        </row>
        <row r="70">
          <cell r="U70" t="str">
            <v>3.FISH_2</v>
          </cell>
        </row>
        <row r="71">
          <cell r="U71" t="str">
            <v>4.FRONTEX</v>
          </cell>
        </row>
        <row r="72">
          <cell r="U72" t="str">
            <v>4.Europol</v>
          </cell>
        </row>
        <row r="73">
          <cell r="U73" t="str">
            <v>4.euLISA</v>
          </cell>
        </row>
        <row r="74">
          <cell r="U74" t="str">
            <v>4.EASO</v>
          </cell>
        </row>
        <row r="75">
          <cell r="U75" t="str">
            <v>8.Balance</v>
          </cell>
        </row>
        <row r="76">
          <cell r="U76" t="str">
            <v>1.Eurat</v>
          </cell>
        </row>
        <row r="77">
          <cell r="U77" t="str">
            <v>5.Erasmus_ext</v>
          </cell>
        </row>
        <row r="78">
          <cell r="U78" t="str">
            <v>5.RescEU_ext</v>
          </cell>
        </row>
        <row r="79">
          <cell r="U79" t="str">
            <v>5.TK-CY</v>
          </cell>
        </row>
        <row r="80">
          <cell r="U80" t="str">
            <v>1.OTH_research</v>
          </cell>
        </row>
        <row r="81">
          <cell r="U81" t="str">
            <v>1.OTH_infra</v>
          </cell>
        </row>
        <row r="82">
          <cell r="U82" t="str">
            <v>1.OTH_market</v>
          </cell>
        </row>
        <row r="83">
          <cell r="U83" t="str">
            <v>2.OTH_emu</v>
          </cell>
        </row>
        <row r="84">
          <cell r="U84" t="str">
            <v>2.OTH_ppl</v>
          </cell>
        </row>
        <row r="85">
          <cell r="U85" t="str">
            <v>5.OTH_Greenl</v>
          </cell>
        </row>
        <row r="86">
          <cell r="U86" t="str">
            <v>4.MilMobile</v>
          </cell>
        </row>
        <row r="87">
          <cell r="U87" t="str">
            <v>1.R&amp;D_d</v>
          </cell>
        </row>
        <row r="88">
          <cell r="U88" t="str">
            <v>1.CEF-T</v>
          </cell>
        </row>
        <row r="89">
          <cell r="U89" t="str">
            <v>1.CEF-E</v>
          </cell>
        </row>
        <row r="90">
          <cell r="U90" t="str">
            <v>1.CEF-D</v>
          </cell>
        </row>
        <row r="91">
          <cell r="U91" t="str">
            <v>1.R&amp;D_invest</v>
          </cell>
        </row>
        <row r="92">
          <cell r="U92" t="str">
            <v>1.COSME_invest</v>
          </cell>
        </row>
        <row r="93">
          <cell r="U93" t="str">
            <v>9.Peace</v>
          </cell>
        </row>
        <row r="94">
          <cell r="U94" t="str">
            <v>1.DAG_ENISA</v>
          </cell>
        </row>
        <row r="95">
          <cell r="U95" t="str">
            <v>1.DAG_EASA</v>
          </cell>
        </row>
        <row r="96">
          <cell r="U96" t="str">
            <v>1.DAG_EMSA</v>
          </cell>
        </row>
        <row r="97">
          <cell r="U97" t="str">
            <v>1.DAG_ERA</v>
          </cell>
        </row>
        <row r="98">
          <cell r="U98" t="str">
            <v>1.DAG_ACER</v>
          </cell>
        </row>
        <row r="99">
          <cell r="U99" t="str">
            <v>1.DAG_BEREC</v>
          </cell>
        </row>
        <row r="100">
          <cell r="U100" t="str">
            <v>1.DAG_space</v>
          </cell>
        </row>
        <row r="101">
          <cell r="U101" t="str">
            <v>1.DAG_SRB</v>
          </cell>
        </row>
        <row r="102">
          <cell r="U102" t="str">
            <v>1.DAG_EBA</v>
          </cell>
        </row>
        <row r="103">
          <cell r="U103" t="str">
            <v>1.DAG_EIOPA</v>
          </cell>
        </row>
        <row r="104">
          <cell r="U104" t="str">
            <v>1.DAG_ESMA</v>
          </cell>
        </row>
        <row r="105">
          <cell r="U105" t="str">
            <v>1.DAG_ECHA-Chem</v>
          </cell>
        </row>
        <row r="106">
          <cell r="U106" t="str">
            <v>1.DAG_ECHA-Bio</v>
          </cell>
        </row>
        <row r="107">
          <cell r="U107" t="str">
            <v>1.DAG_ECDC</v>
          </cell>
        </row>
        <row r="108">
          <cell r="U108" t="str">
            <v>1.DAG_EFSA</v>
          </cell>
        </row>
        <row r="109">
          <cell r="U109" t="str">
            <v>1.DAG_EMA</v>
          </cell>
        </row>
        <row r="110">
          <cell r="U110" t="str">
            <v>2.DAG_ELA</v>
          </cell>
        </row>
        <row r="111">
          <cell r="U111" t="str">
            <v>2.DAG_Eurofound</v>
          </cell>
        </row>
        <row r="112">
          <cell r="U112" t="str">
            <v>2.DAG_OSHA</v>
          </cell>
        </row>
        <row r="113">
          <cell r="U113" t="str">
            <v>2.DAG_CEDEFOP</v>
          </cell>
        </row>
        <row r="114">
          <cell r="U114" t="str">
            <v>2.DAG_EIGE</v>
          </cell>
        </row>
        <row r="115">
          <cell r="U115" t="str">
            <v>2.DAG_FRA</v>
          </cell>
        </row>
        <row r="116">
          <cell r="U116" t="str">
            <v>2.DAG_Eurojust</v>
          </cell>
        </row>
        <row r="117">
          <cell r="U117" t="str">
            <v>2.DAG_EPPO</v>
          </cell>
        </row>
        <row r="118">
          <cell r="U118" t="str">
            <v>3.DAG_EFCA</v>
          </cell>
        </row>
        <row r="119">
          <cell r="U119" t="str">
            <v>3.DAG_EEA</v>
          </cell>
        </row>
        <row r="120">
          <cell r="U120" t="str">
            <v>3.DAG_ECHA-PIC</v>
          </cell>
        </row>
        <row r="121">
          <cell r="U121" t="str">
            <v>4.CEPOL</v>
          </cell>
        </row>
        <row r="122">
          <cell r="U122" t="str">
            <v>4.EMCDDA</v>
          </cell>
        </row>
        <row r="123">
          <cell r="U123" t="str">
            <v>5.ETF</v>
          </cell>
        </row>
        <row r="124">
          <cell r="U124" t="str">
            <v>4.EURO</v>
          </cell>
        </row>
        <row r="125">
          <cell r="U125" t="str">
            <v>1.ESTAT</v>
          </cell>
        </row>
        <row r="126">
          <cell r="U126" t="str">
            <v>4.ECHO</v>
          </cell>
        </row>
        <row r="127">
          <cell r="U127" t="str">
            <v>4b.Marg</v>
          </cell>
        </row>
        <row r="128">
          <cell r="U128" t="str">
            <v>1.2.JTM</v>
          </cell>
        </row>
        <row r="129">
          <cell r="U129" t="str">
            <v>1.2.LOAN</v>
          </cell>
        </row>
        <row r="130">
          <cell r="U130" t="str">
            <v>2.REACT</v>
          </cell>
        </row>
        <row r="131">
          <cell r="U131" t="str">
            <v>1.OTH_eif</v>
          </cell>
        </row>
        <row r="132">
          <cell r="U132" t="str">
            <v>1.R&amp;D_agri</v>
          </cell>
        </row>
        <row r="133">
          <cell r="U133" t="str">
            <v>2.CREA</v>
          </cell>
        </row>
        <row r="134">
          <cell r="U134" t="str">
            <v>2.CREA_media</v>
          </cell>
        </row>
        <row r="135">
          <cell r="U135" t="str">
            <v>9.EDF</v>
          </cell>
        </row>
        <row r="136">
          <cell r="U136" t="str">
            <v>2.JTF</v>
          </cell>
        </row>
        <row r="137">
          <cell r="U137" t="str">
            <v>2.Health_old</v>
          </cell>
        </row>
        <row r="138">
          <cell r="U138" t="str">
            <v>1.DAG_EFSA_old</v>
          </cell>
        </row>
        <row r="139">
          <cell r="U139" t="str">
            <v>1.DAG_EMA_old</v>
          </cell>
        </row>
        <row r="140">
          <cell r="U140" t="str">
            <v>1.DAG_ECDC_old</v>
          </cell>
        </row>
        <row r="141">
          <cell r="U141" t="str">
            <v>1.0.1PPPA</v>
          </cell>
        </row>
        <row r="142">
          <cell r="U142" t="str">
            <v>1.0.2PPPA</v>
          </cell>
        </row>
        <row r="143">
          <cell r="U143" t="str">
            <v>1.0.3PPPA</v>
          </cell>
        </row>
        <row r="144">
          <cell r="U144" t="str">
            <v>2.1.1PPPA</v>
          </cell>
        </row>
        <row r="145">
          <cell r="U145" t="str">
            <v>2.2.2PPPA</v>
          </cell>
        </row>
        <row r="146">
          <cell r="U146" t="str">
            <v>2.2.3PPPA</v>
          </cell>
        </row>
        <row r="147">
          <cell r="U147" t="str">
            <v>3.2.1PPPA</v>
          </cell>
        </row>
        <row r="148">
          <cell r="U148" t="str">
            <v>3.2.2PPPA</v>
          </cell>
        </row>
        <row r="149">
          <cell r="U149" t="str">
            <v>4.0.1PPPA</v>
          </cell>
        </row>
        <row r="150">
          <cell r="U150" t="str">
            <v>5.0.1PPPA</v>
          </cell>
        </row>
        <row r="151">
          <cell r="U151" t="str">
            <v>5.0.2PPPA</v>
          </cell>
        </row>
        <row r="152">
          <cell r="U152" t="str">
            <v>5.0.3PPPA</v>
          </cell>
        </row>
        <row r="153">
          <cell r="U153" t="str">
            <v>6.0.1PPPA</v>
          </cell>
        </row>
        <row r="154">
          <cell r="U154" t="str">
            <v>6.0.2PPPA</v>
          </cell>
        </row>
        <row r="157">
          <cell r="U157" t="str">
            <v>2.ETF</v>
          </cell>
        </row>
        <row r="158">
          <cell r="U158" t="str">
            <v>2.URP</v>
          </cell>
        </row>
      </sheetData>
      <sheetData sheetId="9" refreshError="1"/>
      <sheetData sheetId="10" refreshError="1"/>
      <sheetData sheetId="11" refreshError="1"/>
      <sheetData sheetId="12">
        <row r="21">
          <cell r="B21" t="str">
            <v>1. Single Market, Innovation and Digital</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alloc breakdn OP-Fund-cat-yr"/>
      <sheetName val="Lists"/>
      <sheetName val="Full List Cohesion Policy"/>
      <sheetName val="List of BLs"/>
    </sheetNames>
    <sheetDataSet>
      <sheetData sheetId="0"/>
      <sheetData sheetId="1">
        <row r="2">
          <cell r="A2" t="str">
            <v>BE</v>
          </cell>
          <cell r="B2" t="str">
            <v>2.1</v>
          </cell>
          <cell r="C2" t="str">
            <v>ERDF</v>
          </cell>
        </row>
        <row r="3">
          <cell r="A3" t="str">
            <v>BG</v>
          </cell>
          <cell r="B3" t="str">
            <v>2.1</v>
          </cell>
          <cell r="C3" t="str">
            <v>ERDF ETC</v>
          </cell>
        </row>
        <row r="4">
          <cell r="A4" t="str">
            <v>CZ</v>
          </cell>
          <cell r="B4" t="str">
            <v>2.1</v>
          </cell>
          <cell r="C4" t="str">
            <v>ESF+</v>
          </cell>
        </row>
        <row r="5">
          <cell r="A5" t="str">
            <v>DK</v>
          </cell>
          <cell r="B5" t="str">
            <v>2.1</v>
          </cell>
          <cell r="C5" t="str">
            <v>CF</v>
          </cell>
        </row>
        <row r="6">
          <cell r="A6" t="str">
            <v>DE</v>
          </cell>
          <cell r="B6">
            <v>3</v>
          </cell>
          <cell r="C6" t="str">
            <v>JTF</v>
          </cell>
        </row>
        <row r="7">
          <cell r="A7" t="str">
            <v>EE</v>
          </cell>
          <cell r="B7">
            <v>3</v>
          </cell>
          <cell r="C7" t="str">
            <v>EAFRD</v>
          </cell>
        </row>
        <row r="8">
          <cell r="A8" t="str">
            <v>IE</v>
          </cell>
          <cell r="B8">
            <v>3</v>
          </cell>
          <cell r="C8" t="str">
            <v>EMFAF</v>
          </cell>
        </row>
        <row r="9">
          <cell r="A9" t="str">
            <v>EL</v>
          </cell>
          <cell r="B9">
            <v>4</v>
          </cell>
          <cell r="C9" t="str">
            <v>AMIF</v>
          </cell>
        </row>
        <row r="10">
          <cell r="A10" t="str">
            <v>ES</v>
          </cell>
          <cell r="B10">
            <v>4</v>
          </cell>
          <cell r="C10" t="str">
            <v>IBMF</v>
          </cell>
        </row>
        <row r="11">
          <cell r="A11" t="str">
            <v>FR</v>
          </cell>
          <cell r="B11">
            <v>5</v>
          </cell>
          <cell r="C11" t="str">
            <v>ISF</v>
          </cell>
        </row>
        <row r="12">
          <cell r="A12" t="str">
            <v>HR</v>
          </cell>
        </row>
        <row r="13">
          <cell r="A13" t="str">
            <v>IT</v>
          </cell>
        </row>
        <row r="14">
          <cell r="A14" t="str">
            <v>CY</v>
          </cell>
        </row>
        <row r="15">
          <cell r="A15" t="str">
            <v>LV</v>
          </cell>
        </row>
        <row r="16">
          <cell r="A16" t="str">
            <v>LT</v>
          </cell>
        </row>
        <row r="17">
          <cell r="A17" t="str">
            <v>LU</v>
          </cell>
        </row>
        <row r="18">
          <cell r="A18" t="str">
            <v>HU</v>
          </cell>
        </row>
        <row r="19">
          <cell r="A19" t="str">
            <v>MT</v>
          </cell>
        </row>
        <row r="20">
          <cell r="A20" t="str">
            <v>NL</v>
          </cell>
        </row>
        <row r="21">
          <cell r="A21" t="str">
            <v>AT</v>
          </cell>
        </row>
        <row r="22">
          <cell r="A22" t="str">
            <v>PL</v>
          </cell>
        </row>
        <row r="23">
          <cell r="A23" t="str">
            <v>PT</v>
          </cell>
        </row>
        <row r="24">
          <cell r="A24" t="str">
            <v>RO</v>
          </cell>
        </row>
        <row r="25">
          <cell r="A25" t="str">
            <v>SI</v>
          </cell>
        </row>
        <row r="26">
          <cell r="A26" t="str">
            <v>SK</v>
          </cell>
        </row>
        <row r="27">
          <cell r="A27" t="str">
            <v>FI</v>
          </cell>
        </row>
        <row r="28">
          <cell r="A28" t="str">
            <v>SE</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gifts"/>
      <sheetName val="Comp"/>
      <sheetName val="Negobox"/>
      <sheetName val="All regions"/>
      <sheetName val="List NUTS1"/>
      <sheetName val="From NUTS2 to MS "/>
      <sheetName val="N2 allocation"/>
      <sheetName val="graphs"/>
      <sheetName val="results_ms"/>
      <sheetName val="data NUTS2"/>
      <sheetName val="data MS"/>
      <sheetName val="reconstruction2011"/>
      <sheetName val="pop_decline"/>
      <sheetName val="pop_decline 3Y avg"/>
      <sheetName val="pop"/>
      <sheetName val="COOP"/>
      <sheetName val="CF"/>
      <sheetName val="A_regions_cat"/>
      <sheetName val="B_Co"/>
      <sheetName val="B_Cu"/>
      <sheetName val="CEF_EUI"/>
      <sheetName val="TRANSCOOP"/>
      <sheetName val="TA_Co"/>
      <sheetName val="TA_Cu"/>
      <sheetName val="C_Co_afterTA"/>
      <sheetName val="C_Cu_afterTA"/>
      <sheetName val="D_Co_after_transfers"/>
      <sheetName val="D_Cu_after_transfers"/>
      <sheetName val="overview table"/>
      <sheetName val="Tables constant prices"/>
      <sheetName val="Tables current prices"/>
      <sheetName val="Tables current prices old"/>
    </sheetNames>
    <sheetDataSet>
      <sheetData sheetId="0">
        <row r="14">
          <cell r="D14">
            <v>7.0000000000000007E-2</v>
          </cell>
        </row>
        <row r="16">
          <cell r="D16">
            <v>0.15</v>
          </cell>
        </row>
        <row r="17">
          <cell r="D17">
            <v>0.24</v>
          </cell>
        </row>
        <row r="26">
          <cell r="D26">
            <v>75</v>
          </cell>
          <cell r="N26">
            <v>1</v>
          </cell>
        </row>
        <row r="28">
          <cell r="D28">
            <v>82</v>
          </cell>
          <cell r="N28">
            <v>99</v>
          </cell>
        </row>
        <row r="29">
          <cell r="D29">
            <v>99</v>
          </cell>
          <cell r="N29">
            <v>99</v>
          </cell>
        </row>
        <row r="30">
          <cell r="D30">
            <v>2.8500000000000001E-2</v>
          </cell>
        </row>
        <row r="31">
          <cell r="D31">
            <v>1.2500000000000001E-2</v>
          </cell>
          <cell r="N31">
            <v>7.4999999999999997E-3</v>
          </cell>
        </row>
        <row r="32">
          <cell r="D32">
            <v>7.4999999999999997E-3</v>
          </cell>
        </row>
        <row r="33">
          <cell r="D33">
            <v>570</v>
          </cell>
        </row>
        <row r="37">
          <cell r="D37">
            <v>100</v>
          </cell>
        </row>
        <row r="40">
          <cell r="D40">
            <v>560</v>
          </cell>
        </row>
        <row r="44">
          <cell r="N44">
            <v>22063.672566000001</v>
          </cell>
        </row>
        <row r="45">
          <cell r="D45">
            <v>15.2</v>
          </cell>
          <cell r="N45">
            <v>34023.987471</v>
          </cell>
        </row>
        <row r="55">
          <cell r="D55">
            <v>62.9</v>
          </cell>
        </row>
        <row r="59">
          <cell r="D59">
            <v>40</v>
          </cell>
        </row>
        <row r="60">
          <cell r="D60">
            <v>40</v>
          </cell>
        </row>
        <row r="62">
          <cell r="D62">
            <v>7330</v>
          </cell>
        </row>
        <row r="63">
          <cell r="D63">
            <v>1000</v>
          </cell>
        </row>
        <row r="74">
          <cell r="D74">
            <v>120</v>
          </cell>
        </row>
        <row r="78">
          <cell r="H78" t="str">
            <v>yes</v>
          </cell>
        </row>
        <row r="95">
          <cell r="D95">
            <v>26</v>
          </cell>
        </row>
        <row r="98">
          <cell r="G98">
            <v>1.02</v>
          </cell>
        </row>
        <row r="99">
          <cell r="I99">
            <v>1.1486856676492798</v>
          </cell>
        </row>
        <row r="100">
          <cell r="D100">
            <v>2018</v>
          </cell>
          <cell r="G100">
            <v>1.0612079999999999</v>
          </cell>
        </row>
        <row r="101">
          <cell r="D101">
            <v>1.1486856676492798</v>
          </cell>
        </row>
        <row r="102">
          <cell r="D102">
            <v>1.0404</v>
          </cell>
        </row>
      </sheetData>
      <sheetData sheetId="1"/>
      <sheetData sheetId="2">
        <row r="2">
          <cell r="AG2">
            <v>1.1270458571054056</v>
          </cell>
        </row>
      </sheetData>
      <sheetData sheetId="3"/>
      <sheetData sheetId="4">
        <row r="2">
          <cell r="DR2">
            <v>26.740210609631671</v>
          </cell>
        </row>
        <row r="8">
          <cell r="DK8">
            <v>10.8</v>
          </cell>
          <cell r="EZ8">
            <v>9.5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inputs"/>
      <sheetName val="MFF"/>
      <sheetName val="Results"/>
      <sheetName val="CA-PA by MS"/>
      <sheetName val="CAPA H1a"/>
      <sheetName val="CAPA H1b"/>
      <sheetName val="CAPA H2"/>
      <sheetName val="CAPA H3"/>
      <sheetName val="CAPA H4"/>
      <sheetName val="CAPA H5"/>
      <sheetName val="Rev"/>
      <sheetName val="RAL"/>
      <sheetName val="De-commitments"/>
      <sheetName val="Per_MS"/>
      <sheetName val="INPUT"/>
      <sheetName val="Brkdn OTHERS"/>
      <sheetName val="Model 2020-06_DAB8"/>
    </sheetNames>
    <sheetDataSet>
      <sheetData sheetId="0">
        <row r="6">
          <cell r="C6">
            <v>348398.7</v>
          </cell>
        </row>
      </sheetData>
      <sheetData sheetId="1">
        <row r="6">
          <cell r="C6">
            <v>17666</v>
          </cell>
        </row>
      </sheetData>
      <sheetData sheetId="2">
        <row r="6">
          <cell r="C6">
            <v>36286.172452999999</v>
          </cell>
        </row>
      </sheetData>
      <sheetData sheetId="3">
        <row r="6">
          <cell r="E6" t="str">
            <v>2007-13</v>
          </cell>
        </row>
      </sheetData>
      <sheetData sheetId="4">
        <row r="6">
          <cell r="C6" t="str">
            <v>ceiling</v>
          </cell>
        </row>
      </sheetData>
      <sheetData sheetId="5">
        <row r="6">
          <cell r="C6" t="str">
            <v>margin</v>
          </cell>
        </row>
      </sheetData>
      <sheetData sheetId="6">
        <row r="6">
          <cell r="C6" t="str">
            <v>Of which contingency margin offset</v>
          </cell>
        </row>
      </sheetData>
      <sheetData sheetId="7">
        <row r="6">
          <cell r="C6" t="str">
            <v>Flex</v>
          </cell>
        </row>
      </sheetData>
      <sheetData sheetId="8">
        <row r="6">
          <cell r="C6" t="str">
            <v>Contingency margin and GMC</v>
          </cell>
        </row>
      </sheetData>
      <sheetData sheetId="9">
        <row r="6">
          <cell r="C6">
            <v>1559.3774350000001</v>
          </cell>
        </row>
      </sheetData>
      <sheetData sheetId="10">
        <row r="6">
          <cell r="C6" t="str">
            <v>balances + adj. + cor.</v>
          </cell>
        </row>
      </sheetData>
      <sheetData sheetId="11">
        <row r="6">
          <cell r="C6">
            <v>1882.3713863899993</v>
          </cell>
        </row>
      </sheetData>
      <sheetData sheetId="12">
        <row r="4">
          <cell r="AO4">
            <v>0</v>
          </cell>
        </row>
      </sheetData>
      <sheetData sheetId="13">
        <row r="6">
          <cell r="C6">
            <v>6294006.9000000004</v>
          </cell>
        </row>
      </sheetData>
      <sheetData sheetId="14">
        <row r="1">
          <cell r="AU1">
            <v>53</v>
          </cell>
        </row>
        <row r="6">
          <cell r="C6" t="str">
            <v>1.1.10</v>
          </cell>
          <cell r="D6" t="str">
            <v>European Fund for Strategic Investments (EFSI)</v>
          </cell>
          <cell r="E6">
            <v>0</v>
          </cell>
          <cell r="F6">
            <v>0</v>
          </cell>
          <cell r="G6">
            <v>0</v>
          </cell>
          <cell r="H6">
            <v>0</v>
          </cell>
          <cell r="I6">
            <v>0</v>
          </cell>
          <cell r="J6">
            <v>1360500000</v>
          </cell>
          <cell r="K6">
            <v>2128908000</v>
          </cell>
          <cell r="L6">
            <v>2661084367</v>
          </cell>
          <cell r="M6">
            <v>2038277000</v>
          </cell>
          <cell r="N6">
            <v>186879000</v>
          </cell>
          <cell r="O6">
            <v>5172852000</v>
          </cell>
          <cell r="P6">
            <v>0</v>
          </cell>
          <cell r="Q6">
            <v>0</v>
          </cell>
          <cell r="R6">
            <v>1360499948</v>
          </cell>
          <cell r="S6">
            <v>2128907668</v>
          </cell>
          <cell r="T6">
            <v>2661084286</v>
          </cell>
          <cell r="U6">
            <v>2038275369</v>
          </cell>
          <cell r="V6">
            <v>186870575.80000001</v>
          </cell>
          <cell r="W6">
            <v>0</v>
          </cell>
          <cell r="X6">
            <v>0</v>
          </cell>
          <cell r="Y6">
            <v>0</v>
          </cell>
          <cell r="Z6">
            <v>3643200</v>
          </cell>
          <cell r="AA6">
            <v>1025304590</v>
          </cell>
          <cell r="AB6">
            <v>2467244366</v>
          </cell>
          <cell r="AC6">
            <v>1978999911</v>
          </cell>
          <cell r="AD6">
            <v>1022930418</v>
          </cell>
          <cell r="AE6">
            <v>3605216000</v>
          </cell>
          <cell r="AF6">
            <v>1038636000</v>
          </cell>
          <cell r="AG6">
            <v>902501026</v>
          </cell>
          <cell r="AH6">
            <v>503860000</v>
          </cell>
          <cell r="AI6">
            <v>500000000</v>
          </cell>
          <cell r="AJ6">
            <v>500000000</v>
          </cell>
          <cell r="AK6">
            <v>0</v>
          </cell>
          <cell r="AL6">
            <v>0</v>
          </cell>
          <cell r="AM6">
            <v>0</v>
          </cell>
          <cell r="AN6">
            <v>0</v>
          </cell>
          <cell r="AO6">
            <v>0</v>
          </cell>
          <cell r="AP6">
            <v>-45</v>
          </cell>
          <cell r="AQ6">
            <v>-10368.959999999999</v>
          </cell>
          <cell r="AR6">
            <v>-143921.89000000001</v>
          </cell>
          <cell r="AS6">
            <v>-5025.5200000000004</v>
          </cell>
          <cell r="AT6">
            <v>-27300000</v>
          </cell>
          <cell r="AU6">
            <v>0</v>
          </cell>
          <cell r="AV6">
            <v>0</v>
          </cell>
          <cell r="AW6">
            <v>-6992</v>
          </cell>
          <cell r="AX6">
            <v>7361</v>
          </cell>
          <cell r="AY6">
            <v>-368</v>
          </cell>
          <cell r="AZ6">
            <v>27300000</v>
          </cell>
          <cell r="BA6">
            <v>-27300000</v>
          </cell>
          <cell r="BB6">
            <v>0</v>
          </cell>
          <cell r="BC6">
            <v>0</v>
          </cell>
          <cell r="BD6">
            <v>0</v>
          </cell>
          <cell r="BE6">
            <v>0</v>
          </cell>
          <cell r="BF6">
            <v>0</v>
          </cell>
          <cell r="BG6">
            <v>0</v>
          </cell>
          <cell r="BH6">
            <v>0</v>
          </cell>
          <cell r="BI6">
            <v>0</v>
          </cell>
          <cell r="BJ6">
            <v>0</v>
          </cell>
          <cell r="BK6">
            <v>0</v>
          </cell>
        </row>
        <row r="7">
          <cell r="C7" t="str">
            <v>1.1.11</v>
          </cell>
          <cell r="D7" t="str">
            <v>European satellite navigation systems (EGNOS and Galileo)</v>
          </cell>
          <cell r="E7">
            <v>376474</v>
          </cell>
          <cell r="F7">
            <v>376474</v>
          </cell>
          <cell r="G7">
            <v>0</v>
          </cell>
          <cell r="H7">
            <v>0</v>
          </cell>
          <cell r="I7">
            <v>1326180000</v>
          </cell>
          <cell r="J7">
            <v>1060599000</v>
          </cell>
          <cell r="K7">
            <v>851569000</v>
          </cell>
          <cell r="L7">
            <v>897465000</v>
          </cell>
          <cell r="M7">
            <v>807859000</v>
          </cell>
          <cell r="N7">
            <v>690718000</v>
          </cell>
          <cell r="O7">
            <v>1207028300</v>
          </cell>
          <cell r="P7">
            <v>0</v>
          </cell>
          <cell r="Q7">
            <v>1326179912</v>
          </cell>
          <cell r="R7">
            <v>1060597077</v>
          </cell>
          <cell r="S7">
            <v>851659529.10000002</v>
          </cell>
          <cell r="T7">
            <v>897465000</v>
          </cell>
          <cell r="U7">
            <v>807857505</v>
          </cell>
          <cell r="V7">
            <v>690717998.70000005</v>
          </cell>
          <cell r="W7">
            <v>0</v>
          </cell>
          <cell r="X7">
            <v>0</v>
          </cell>
          <cell r="Y7">
            <v>980031999</v>
          </cell>
          <cell r="Z7">
            <v>670157995</v>
          </cell>
          <cell r="AA7">
            <v>518936510</v>
          </cell>
          <cell r="AB7">
            <v>804005822</v>
          </cell>
          <cell r="AC7">
            <v>903795300</v>
          </cell>
          <cell r="AD7">
            <v>992998876</v>
          </cell>
          <cell r="AE7">
            <v>953500000</v>
          </cell>
          <cell r="AF7">
            <v>519864734</v>
          </cell>
          <cell r="AG7">
            <v>469877740</v>
          </cell>
          <cell r="AH7">
            <v>196477598</v>
          </cell>
          <cell r="AI7">
            <v>0</v>
          </cell>
          <cell r="AJ7">
            <v>0</v>
          </cell>
          <cell r="AK7">
            <v>0</v>
          </cell>
          <cell r="AL7">
            <v>0</v>
          </cell>
          <cell r="AM7">
            <v>-41099</v>
          </cell>
          <cell r="AN7">
            <v>-46464</v>
          </cell>
          <cell r="AO7">
            <v>-227199</v>
          </cell>
          <cell r="AP7">
            <v>-410247</v>
          </cell>
          <cell r="AQ7">
            <v>-1254232.19</v>
          </cell>
          <cell r="AR7">
            <v>-88278.23</v>
          </cell>
          <cell r="AS7">
            <v>-836187.35</v>
          </cell>
          <cell r="AT7">
            <v>0</v>
          </cell>
          <cell r="AU7">
            <v>14162682</v>
          </cell>
          <cell r="AV7">
            <v>5901646</v>
          </cell>
          <cell r="AW7">
            <v>9567251</v>
          </cell>
          <cell r="AX7">
            <v>5637650</v>
          </cell>
          <cell r="AY7">
            <v>2109464</v>
          </cell>
          <cell r="AZ7">
            <v>-5175515</v>
          </cell>
          <cell r="BA7">
            <v>-20675200</v>
          </cell>
          <cell r="BB7">
            <v>0</v>
          </cell>
          <cell r="BC7">
            <v>-335376</v>
          </cell>
          <cell r="BD7">
            <v>-2796993</v>
          </cell>
          <cell r="BE7">
            <v>-1202690</v>
          </cell>
          <cell r="BF7">
            <v>-2722516</v>
          </cell>
          <cell r="BG7">
            <v>0</v>
          </cell>
          <cell r="BH7">
            <v>-2137007</v>
          </cell>
          <cell r="BI7">
            <v>-2271058.85</v>
          </cell>
          <cell r="BJ7">
            <v>-2309333.42</v>
          </cell>
          <cell r="BK7">
            <v>0</v>
          </cell>
        </row>
        <row r="8">
          <cell r="C8" t="str">
            <v>1.1.12</v>
          </cell>
          <cell r="D8" t="str">
            <v>International Thermonuclear Experimental Reactor (ITER)</v>
          </cell>
          <cell r="E8">
            <v>0</v>
          </cell>
          <cell r="F8">
            <v>0</v>
          </cell>
          <cell r="G8">
            <v>0</v>
          </cell>
          <cell r="H8">
            <v>0</v>
          </cell>
          <cell r="I8">
            <v>729777116</v>
          </cell>
          <cell r="J8">
            <v>391924000</v>
          </cell>
          <cell r="K8">
            <v>329870000</v>
          </cell>
          <cell r="L8">
            <v>322463000</v>
          </cell>
          <cell r="M8">
            <v>376360999</v>
          </cell>
          <cell r="N8">
            <v>409116000</v>
          </cell>
          <cell r="O8">
            <v>364775000</v>
          </cell>
          <cell r="P8">
            <v>0</v>
          </cell>
          <cell r="Q8">
            <v>729776816</v>
          </cell>
          <cell r="R8">
            <v>390741384.10000002</v>
          </cell>
          <cell r="S8">
            <v>329394062.30000001</v>
          </cell>
          <cell r="T8">
            <v>322373655</v>
          </cell>
          <cell r="U8">
            <v>376360999</v>
          </cell>
          <cell r="V8">
            <v>409092500</v>
          </cell>
          <cell r="W8">
            <v>0</v>
          </cell>
          <cell r="X8">
            <v>0</v>
          </cell>
          <cell r="Y8">
            <v>62451410</v>
          </cell>
          <cell r="Z8">
            <v>154227658</v>
          </cell>
          <cell r="AA8">
            <v>234972714</v>
          </cell>
          <cell r="AB8">
            <v>388120763</v>
          </cell>
          <cell r="AC8">
            <v>398194508</v>
          </cell>
          <cell r="AD8">
            <v>360913644</v>
          </cell>
          <cell r="AE8">
            <v>445465644</v>
          </cell>
          <cell r="AF8">
            <v>297028677</v>
          </cell>
          <cell r="AG8">
            <v>297666119</v>
          </cell>
          <cell r="AH8">
            <v>280816651</v>
          </cell>
          <cell r="AI8">
            <v>0</v>
          </cell>
          <cell r="AJ8">
            <v>0</v>
          </cell>
          <cell r="AK8">
            <v>0</v>
          </cell>
          <cell r="AL8">
            <v>0</v>
          </cell>
          <cell r="AM8">
            <v>-326444</v>
          </cell>
          <cell r="AN8">
            <v>-1385133</v>
          </cell>
          <cell r="AO8">
            <v>-65874</v>
          </cell>
          <cell r="AP8">
            <v>-338993</v>
          </cell>
          <cell r="AQ8">
            <v>-476275.47</v>
          </cell>
          <cell r="AR8">
            <v>-510175.64</v>
          </cell>
          <cell r="AS8">
            <v>-329220.39</v>
          </cell>
          <cell r="AT8">
            <v>0</v>
          </cell>
          <cell r="AU8">
            <v>435889</v>
          </cell>
          <cell r="AV8">
            <v>116</v>
          </cell>
          <cell r="AW8">
            <v>0</v>
          </cell>
          <cell r="AX8">
            <v>0</v>
          </cell>
          <cell r="AY8">
            <v>0</v>
          </cell>
          <cell r="AZ8">
            <v>0</v>
          </cell>
          <cell r="BA8">
            <v>1064483.52</v>
          </cell>
          <cell r="BB8">
            <v>0</v>
          </cell>
          <cell r="BC8">
            <v>0</v>
          </cell>
          <cell r="BD8">
            <v>-1491845</v>
          </cell>
          <cell r="BE8">
            <v>-487970</v>
          </cell>
          <cell r="BF8">
            <v>-60452</v>
          </cell>
          <cell r="BG8">
            <v>0</v>
          </cell>
          <cell r="BH8">
            <v>-621190</v>
          </cell>
          <cell r="BI8">
            <v>-19677.099999999999</v>
          </cell>
          <cell r="BJ8">
            <v>-406282.44</v>
          </cell>
          <cell r="BK8">
            <v>0</v>
          </cell>
        </row>
        <row r="9">
          <cell r="C9" t="str">
            <v>1.1.13</v>
          </cell>
          <cell r="D9" t="str">
            <v>European Earth Observation Programme (Copernicus)</v>
          </cell>
          <cell r="E9">
            <v>597550</v>
          </cell>
          <cell r="F9">
            <v>597550</v>
          </cell>
          <cell r="G9">
            <v>0</v>
          </cell>
          <cell r="H9">
            <v>0</v>
          </cell>
          <cell r="I9">
            <v>362933000</v>
          </cell>
          <cell r="J9">
            <v>556370000</v>
          </cell>
          <cell r="K9">
            <v>586167000</v>
          </cell>
          <cell r="L9">
            <v>607432000</v>
          </cell>
          <cell r="M9">
            <v>630191000</v>
          </cell>
          <cell r="N9">
            <v>861470000</v>
          </cell>
          <cell r="O9">
            <v>646947000</v>
          </cell>
          <cell r="P9">
            <v>0</v>
          </cell>
          <cell r="Q9">
            <v>362930712</v>
          </cell>
          <cell r="R9">
            <v>556257083.79999995</v>
          </cell>
          <cell r="S9">
            <v>586160319.29999995</v>
          </cell>
          <cell r="T9">
            <v>607432000</v>
          </cell>
          <cell r="U9">
            <v>630191000</v>
          </cell>
          <cell r="V9">
            <v>861470000</v>
          </cell>
          <cell r="W9">
            <v>0</v>
          </cell>
          <cell r="X9">
            <v>0</v>
          </cell>
          <cell r="Y9">
            <v>227391659</v>
          </cell>
          <cell r="Z9">
            <v>504498567</v>
          </cell>
          <cell r="AA9">
            <v>574585788</v>
          </cell>
          <cell r="AB9">
            <v>636713499</v>
          </cell>
          <cell r="AC9">
            <v>560600617</v>
          </cell>
          <cell r="AD9">
            <v>603078000</v>
          </cell>
          <cell r="AE9">
            <v>552000000</v>
          </cell>
          <cell r="AF9">
            <v>325000000</v>
          </cell>
          <cell r="AG9">
            <v>200000000</v>
          </cell>
          <cell r="AH9">
            <v>62859828</v>
          </cell>
          <cell r="AI9">
            <v>0</v>
          </cell>
          <cell r="AJ9">
            <v>0</v>
          </cell>
          <cell r="AK9">
            <v>0</v>
          </cell>
          <cell r="AL9">
            <v>0</v>
          </cell>
          <cell r="AM9">
            <v>-139558</v>
          </cell>
          <cell r="AN9">
            <v>-452217</v>
          </cell>
          <cell r="AO9">
            <v>-1701707</v>
          </cell>
          <cell r="AP9">
            <v>-369822</v>
          </cell>
          <cell r="AQ9">
            <v>-423624.34</v>
          </cell>
          <cell r="AR9">
            <v>-1074499.3600000001</v>
          </cell>
          <cell r="AS9">
            <v>-2198499.9700000002</v>
          </cell>
          <cell r="AT9">
            <v>0</v>
          </cell>
          <cell r="AU9">
            <v>-384667</v>
          </cell>
          <cell r="AV9">
            <v>6990451</v>
          </cell>
          <cell r="AW9">
            <v>97379</v>
          </cell>
          <cell r="AX9">
            <v>-1835598</v>
          </cell>
          <cell r="AY9">
            <v>206579</v>
          </cell>
          <cell r="AZ9">
            <v>6166768</v>
          </cell>
          <cell r="BA9">
            <v>-1687777</v>
          </cell>
          <cell r="BB9">
            <v>0</v>
          </cell>
          <cell r="BC9">
            <v>-457991</v>
          </cell>
          <cell r="BD9">
            <v>-1319882</v>
          </cell>
          <cell r="BE9">
            <v>-1691307</v>
          </cell>
          <cell r="BF9">
            <v>-1724422</v>
          </cell>
          <cell r="BG9">
            <v>0</v>
          </cell>
          <cell r="BH9">
            <v>-1715440</v>
          </cell>
          <cell r="BI9">
            <v>-1719598.58</v>
          </cell>
          <cell r="BJ9">
            <v>-2111072.65</v>
          </cell>
          <cell r="BK9">
            <v>0</v>
          </cell>
        </row>
        <row r="10">
          <cell r="C10" t="str">
            <v>1.1.14</v>
          </cell>
          <cell r="D10" t="str">
            <v>European Solidarity Corps (ESC)</v>
          </cell>
          <cell r="E10">
            <v>0</v>
          </cell>
          <cell r="F10">
            <v>0</v>
          </cell>
          <cell r="G10">
            <v>0</v>
          </cell>
          <cell r="H10">
            <v>0</v>
          </cell>
          <cell r="I10">
            <v>0</v>
          </cell>
          <cell r="J10">
            <v>0</v>
          </cell>
          <cell r="K10">
            <v>0</v>
          </cell>
          <cell r="L10">
            <v>0</v>
          </cell>
          <cell r="M10">
            <v>42785652</v>
          </cell>
          <cell r="N10">
            <v>143324568</v>
          </cell>
          <cell r="O10">
            <v>166087779</v>
          </cell>
          <cell r="P10">
            <v>0</v>
          </cell>
          <cell r="Q10">
            <v>0</v>
          </cell>
          <cell r="R10">
            <v>0</v>
          </cell>
          <cell r="S10">
            <v>0</v>
          </cell>
          <cell r="T10">
            <v>0</v>
          </cell>
          <cell r="U10">
            <v>42785652</v>
          </cell>
          <cell r="V10">
            <v>143324568</v>
          </cell>
          <cell r="W10">
            <v>0</v>
          </cell>
          <cell r="X10">
            <v>0</v>
          </cell>
          <cell r="Y10">
            <v>0</v>
          </cell>
          <cell r="Z10">
            <v>0</v>
          </cell>
          <cell r="AA10">
            <v>0</v>
          </cell>
          <cell r="AB10">
            <v>0</v>
          </cell>
          <cell r="AC10">
            <v>29678107</v>
          </cell>
          <cell r="AD10">
            <v>108212752</v>
          </cell>
          <cell r="AE10">
            <v>153900000</v>
          </cell>
          <cell r="AF10">
            <v>24325725</v>
          </cell>
          <cell r="AG10">
            <v>16444324</v>
          </cell>
          <cell r="AH10">
            <v>8818501</v>
          </cell>
          <cell r="AI10">
            <v>1688738</v>
          </cell>
          <cell r="AJ10">
            <v>0</v>
          </cell>
          <cell r="AK10">
            <v>0</v>
          </cell>
          <cell r="AL10">
            <v>0</v>
          </cell>
          <cell r="AM10">
            <v>0</v>
          </cell>
          <cell r="AN10">
            <v>0</v>
          </cell>
          <cell r="AO10">
            <v>0</v>
          </cell>
          <cell r="AP10">
            <v>0</v>
          </cell>
          <cell r="AQ10">
            <v>0</v>
          </cell>
          <cell r="AR10">
            <v>-55223.4</v>
          </cell>
          <cell r="AS10">
            <v>-694850.01</v>
          </cell>
          <cell r="AT10">
            <v>-20257872</v>
          </cell>
          <cell r="AU10">
            <v>0</v>
          </cell>
          <cell r="AV10">
            <v>0</v>
          </cell>
          <cell r="AW10">
            <v>0</v>
          </cell>
          <cell r="AX10">
            <v>0</v>
          </cell>
          <cell r="AY10">
            <v>0</v>
          </cell>
          <cell r="AZ10">
            <v>38342</v>
          </cell>
          <cell r="BA10">
            <v>70210</v>
          </cell>
          <cell r="BB10">
            <v>0</v>
          </cell>
          <cell r="BC10">
            <v>0</v>
          </cell>
          <cell r="BD10">
            <v>0</v>
          </cell>
          <cell r="BE10">
            <v>0</v>
          </cell>
          <cell r="BF10">
            <v>0</v>
          </cell>
          <cell r="BG10">
            <v>0</v>
          </cell>
          <cell r="BH10">
            <v>0</v>
          </cell>
          <cell r="BI10">
            <v>-3423714.81</v>
          </cell>
          <cell r="BJ10">
            <v>-3103196.82</v>
          </cell>
          <cell r="BK10">
            <v>0</v>
          </cell>
        </row>
        <row r="11">
          <cell r="C11" t="str">
            <v>1.1.15</v>
          </cell>
          <cell r="D11" t="str">
            <v>European Defense Industrial Development Programme</v>
          </cell>
          <cell r="E11">
            <v>0</v>
          </cell>
          <cell r="F11">
            <v>0</v>
          </cell>
          <cell r="G11">
            <v>0</v>
          </cell>
          <cell r="H11">
            <v>0</v>
          </cell>
          <cell r="I11">
            <v>0</v>
          </cell>
          <cell r="J11">
            <v>0</v>
          </cell>
          <cell r="K11">
            <v>0</v>
          </cell>
          <cell r="L11">
            <v>0</v>
          </cell>
          <cell r="M11">
            <v>0</v>
          </cell>
          <cell r="N11">
            <v>245000000</v>
          </cell>
          <cell r="O11">
            <v>255000000</v>
          </cell>
          <cell r="P11">
            <v>0</v>
          </cell>
          <cell r="Q11">
            <v>0</v>
          </cell>
          <cell r="R11">
            <v>0</v>
          </cell>
          <cell r="S11">
            <v>0</v>
          </cell>
          <cell r="T11">
            <v>0</v>
          </cell>
          <cell r="U11">
            <v>0</v>
          </cell>
          <cell r="V11">
            <v>245000000</v>
          </cell>
          <cell r="W11">
            <v>0</v>
          </cell>
          <cell r="X11">
            <v>0</v>
          </cell>
          <cell r="Y11">
            <v>0</v>
          </cell>
          <cell r="Z11">
            <v>0</v>
          </cell>
          <cell r="AA11">
            <v>0</v>
          </cell>
          <cell r="AB11">
            <v>0</v>
          </cell>
          <cell r="AC11">
            <v>0</v>
          </cell>
          <cell r="AD11">
            <v>1797199</v>
          </cell>
          <cell r="AE11">
            <v>200500000</v>
          </cell>
          <cell r="AF11">
            <v>106500000</v>
          </cell>
          <cell r="AG11">
            <v>60000000</v>
          </cell>
          <cell r="AH11">
            <v>53000000</v>
          </cell>
          <cell r="AI11">
            <v>57000000</v>
          </cell>
          <cell r="AJ11">
            <v>24542801</v>
          </cell>
          <cell r="AK11">
            <v>0</v>
          </cell>
          <cell r="AL11">
            <v>0</v>
          </cell>
          <cell r="AM11">
            <v>0</v>
          </cell>
          <cell r="AN11">
            <v>0</v>
          </cell>
          <cell r="AO11">
            <v>0</v>
          </cell>
          <cell r="AP11">
            <v>0</v>
          </cell>
          <cell r="AQ11">
            <v>0</v>
          </cell>
          <cell r="AR11">
            <v>0</v>
          </cell>
          <cell r="AS11">
            <v>-1270939.7</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-1667455.7</v>
          </cell>
          <cell r="BK11">
            <v>0</v>
          </cell>
        </row>
        <row r="12">
          <cell r="C12" t="str">
            <v>1.1.2</v>
          </cell>
          <cell r="D12" t="str">
            <v>Nuclear Safety and Decommissioning</v>
          </cell>
          <cell r="E12">
            <v>139969</v>
          </cell>
          <cell r="F12">
            <v>139969</v>
          </cell>
          <cell r="G12">
            <v>0</v>
          </cell>
          <cell r="H12">
            <v>0</v>
          </cell>
          <cell r="I12">
            <v>130377000</v>
          </cell>
          <cell r="J12">
            <v>132984000</v>
          </cell>
          <cell r="K12">
            <v>135644000</v>
          </cell>
          <cell r="L12">
            <v>138357000</v>
          </cell>
          <cell r="M12">
            <v>141124000</v>
          </cell>
          <cell r="N12">
            <v>143947000</v>
          </cell>
          <cell r="O12">
            <v>146827000</v>
          </cell>
          <cell r="P12">
            <v>0</v>
          </cell>
          <cell r="Q12">
            <v>130377000</v>
          </cell>
          <cell r="R12">
            <v>132984000</v>
          </cell>
          <cell r="S12">
            <v>135644000</v>
          </cell>
          <cell r="T12">
            <v>138344357</v>
          </cell>
          <cell r="U12">
            <v>141124000</v>
          </cell>
          <cell r="V12">
            <v>143936950</v>
          </cell>
          <cell r="W12">
            <v>0</v>
          </cell>
          <cell r="X12">
            <v>0</v>
          </cell>
          <cell r="Y12">
            <v>0</v>
          </cell>
          <cell r="Z12">
            <v>2184760</v>
          </cell>
          <cell r="AA12">
            <v>417501</v>
          </cell>
          <cell r="AB12">
            <v>93173181</v>
          </cell>
          <cell r="AC12">
            <v>83298911</v>
          </cell>
          <cell r="AD12">
            <v>95084853</v>
          </cell>
          <cell r="AE12">
            <v>165850000</v>
          </cell>
          <cell r="AF12">
            <v>89070740</v>
          </cell>
          <cell r="AG12">
            <v>111570740</v>
          </cell>
          <cell r="AH12">
            <v>111570740</v>
          </cell>
          <cell r="AI12">
            <v>111570740</v>
          </cell>
          <cell r="AJ12">
            <v>105428678</v>
          </cell>
          <cell r="AK12">
            <v>0</v>
          </cell>
          <cell r="AL12">
            <v>0</v>
          </cell>
          <cell r="AM12">
            <v>-124185</v>
          </cell>
          <cell r="AN12">
            <v>0</v>
          </cell>
          <cell r="AO12">
            <v>0</v>
          </cell>
          <cell r="AP12">
            <v>0</v>
          </cell>
          <cell r="AQ12">
            <v>0</v>
          </cell>
          <cell r="AR12">
            <v>-16465</v>
          </cell>
          <cell r="AS12">
            <v>0</v>
          </cell>
          <cell r="AT12">
            <v>0</v>
          </cell>
          <cell r="AU12">
            <v>0</v>
          </cell>
          <cell r="AV12">
            <v>0</v>
          </cell>
          <cell r="AW12">
            <v>0</v>
          </cell>
          <cell r="AX12">
            <v>0</v>
          </cell>
          <cell r="AY12">
            <v>0</v>
          </cell>
          <cell r="AZ12">
            <v>0</v>
          </cell>
          <cell r="BA12">
            <v>0</v>
          </cell>
          <cell r="BB12">
            <v>0</v>
          </cell>
          <cell r="BC12">
            <v>-15784</v>
          </cell>
          <cell r="BD12">
            <v>0</v>
          </cell>
          <cell r="BE12">
            <v>0</v>
          </cell>
          <cell r="BF12">
            <v>0</v>
          </cell>
          <cell r="BG12">
            <v>0</v>
          </cell>
          <cell r="BH12">
            <v>0</v>
          </cell>
          <cell r="BI12">
            <v>0</v>
          </cell>
          <cell r="BJ12">
            <v>0</v>
          </cell>
          <cell r="BK12">
            <v>0</v>
          </cell>
        </row>
        <row r="13">
          <cell r="C13" t="str">
            <v>1.1.31</v>
          </cell>
          <cell r="D13" t="str">
            <v>Horizon 2020</v>
          </cell>
          <cell r="E13">
            <v>1033979789</v>
          </cell>
          <cell r="F13">
            <v>111017834</v>
          </cell>
          <cell r="G13">
            <v>5757</v>
          </cell>
          <cell r="H13">
            <v>0</v>
          </cell>
          <cell r="I13">
            <v>9023135536</v>
          </cell>
          <cell r="J13">
            <v>9539427334</v>
          </cell>
          <cell r="K13">
            <v>9542480485</v>
          </cell>
          <cell r="L13">
            <v>10423885774</v>
          </cell>
          <cell r="M13">
            <v>11217185798</v>
          </cell>
          <cell r="N13">
            <v>12391500839</v>
          </cell>
          <cell r="O13">
            <v>13485948806</v>
          </cell>
          <cell r="P13">
            <v>0</v>
          </cell>
          <cell r="Q13">
            <v>9022140820</v>
          </cell>
          <cell r="R13">
            <v>9538935998</v>
          </cell>
          <cell r="S13">
            <v>9541558402</v>
          </cell>
          <cell r="T13">
            <v>10422423912</v>
          </cell>
          <cell r="U13">
            <v>11214431736</v>
          </cell>
          <cell r="V13">
            <v>12391080044</v>
          </cell>
          <cell r="W13">
            <v>0</v>
          </cell>
          <cell r="X13">
            <v>0</v>
          </cell>
          <cell r="Y13">
            <v>1391472233</v>
          </cell>
          <cell r="Z13">
            <v>5172603834</v>
          </cell>
          <cell r="AA13">
            <v>7319119630</v>
          </cell>
          <cell r="AB13">
            <v>8564352916</v>
          </cell>
          <cell r="AC13">
            <v>9815316139</v>
          </cell>
          <cell r="AD13">
            <v>10500242330</v>
          </cell>
          <cell r="AE13">
            <v>11644658610</v>
          </cell>
          <cell r="AF13">
            <v>7973025075</v>
          </cell>
          <cell r="AG13">
            <v>4294633709</v>
          </cell>
          <cell r="AH13">
            <v>3053335240</v>
          </cell>
          <cell r="AI13">
            <v>2240441883</v>
          </cell>
          <cell r="AJ13">
            <v>1000481469</v>
          </cell>
          <cell r="AK13">
            <v>1719796961</v>
          </cell>
          <cell r="AL13">
            <v>0</v>
          </cell>
          <cell r="AM13">
            <v>-20609579</v>
          </cell>
          <cell r="AN13">
            <v>-20034714</v>
          </cell>
          <cell r="AO13">
            <v>-21671683</v>
          </cell>
          <cell r="AP13">
            <v>-51565955</v>
          </cell>
          <cell r="AQ13">
            <v>-89438005.489999995</v>
          </cell>
          <cell r="AR13">
            <v>-124416126.40000001</v>
          </cell>
          <cell r="AS13">
            <v>-76772413.579999998</v>
          </cell>
          <cell r="AT13">
            <v>-749247820</v>
          </cell>
          <cell r="AU13">
            <v>310618381</v>
          </cell>
          <cell r="AV13">
            <v>187417952</v>
          </cell>
          <cell r="AW13">
            <v>157284760</v>
          </cell>
          <cell r="AX13">
            <v>99148883</v>
          </cell>
          <cell r="AY13">
            <v>57196428</v>
          </cell>
          <cell r="AZ13">
            <v>184229351</v>
          </cell>
          <cell r="BA13">
            <v>249404763.40000001</v>
          </cell>
          <cell r="BB13">
            <v>0</v>
          </cell>
          <cell r="BC13">
            <v>-93853470</v>
          </cell>
          <cell r="BD13">
            <v>-61987825</v>
          </cell>
          <cell r="BE13">
            <v>-57976160</v>
          </cell>
          <cell r="BF13">
            <v>-63111042</v>
          </cell>
          <cell r="BG13">
            <v>0</v>
          </cell>
          <cell r="BH13">
            <v>-60636936</v>
          </cell>
          <cell r="BI13">
            <v>-65009312.969999999</v>
          </cell>
          <cell r="BJ13">
            <v>-78766201.159999996</v>
          </cell>
          <cell r="BK13">
            <v>0</v>
          </cell>
        </row>
        <row r="14">
          <cell r="C14" t="str">
            <v>1.1.32</v>
          </cell>
          <cell r="D14" t="str">
            <v>Euratom Research and Training Programme</v>
          </cell>
          <cell r="E14">
            <v>33243812</v>
          </cell>
          <cell r="F14">
            <v>0</v>
          </cell>
          <cell r="G14">
            <v>0</v>
          </cell>
          <cell r="H14">
            <v>0</v>
          </cell>
          <cell r="I14">
            <v>284802753</v>
          </cell>
          <cell r="J14">
            <v>302089000</v>
          </cell>
          <cell r="K14">
            <v>317108010</v>
          </cell>
          <cell r="L14">
            <v>340795475</v>
          </cell>
          <cell r="M14">
            <v>352870089</v>
          </cell>
          <cell r="N14">
            <v>373574526</v>
          </cell>
          <cell r="O14">
            <v>397664901</v>
          </cell>
          <cell r="P14">
            <v>0</v>
          </cell>
          <cell r="Q14">
            <v>284774295.60000002</v>
          </cell>
          <cell r="R14">
            <v>302088783.30000001</v>
          </cell>
          <cell r="S14">
            <v>317104172.89999998</v>
          </cell>
          <cell r="T14">
            <v>340784969</v>
          </cell>
          <cell r="U14">
            <v>352870080</v>
          </cell>
          <cell r="V14">
            <v>373574131</v>
          </cell>
          <cell r="W14">
            <v>0</v>
          </cell>
          <cell r="X14">
            <v>0</v>
          </cell>
          <cell r="Y14">
            <v>214508296</v>
          </cell>
          <cell r="Z14">
            <v>292878806</v>
          </cell>
          <cell r="AA14">
            <v>259132792</v>
          </cell>
          <cell r="AB14">
            <v>338751959</v>
          </cell>
          <cell r="AC14">
            <v>287820392</v>
          </cell>
          <cell r="AD14">
            <v>366102482</v>
          </cell>
          <cell r="AE14">
            <v>416691200</v>
          </cell>
          <cell r="AF14">
            <v>43906605</v>
          </cell>
          <cell r="AG14">
            <v>42098521</v>
          </cell>
          <cell r="AH14">
            <v>60162875</v>
          </cell>
          <cell r="AI14">
            <v>30677983</v>
          </cell>
          <cell r="AJ14">
            <v>21733437</v>
          </cell>
          <cell r="AK14">
            <v>23450549</v>
          </cell>
          <cell r="AL14">
            <v>0</v>
          </cell>
          <cell r="AM14">
            <v>-17447</v>
          </cell>
          <cell r="AN14">
            <v>-2205014</v>
          </cell>
          <cell r="AO14">
            <v>-2442170</v>
          </cell>
          <cell r="AP14">
            <v>-2541899</v>
          </cell>
          <cell r="AQ14">
            <v>-2430617.34</v>
          </cell>
          <cell r="AR14">
            <v>-2506085.7200000002</v>
          </cell>
          <cell r="AS14">
            <v>-12151178.970000001</v>
          </cell>
          <cell r="AT14">
            <v>-529723</v>
          </cell>
          <cell r="AU14">
            <v>1321099</v>
          </cell>
          <cell r="AV14">
            <v>300917</v>
          </cell>
          <cell r="AW14">
            <v>466425</v>
          </cell>
          <cell r="AX14">
            <v>983065</v>
          </cell>
          <cell r="AY14">
            <v>1164642</v>
          </cell>
          <cell r="AZ14">
            <v>94414</v>
          </cell>
          <cell r="BA14">
            <v>199269.94</v>
          </cell>
          <cell r="BB14">
            <v>0</v>
          </cell>
          <cell r="BC14">
            <v>0</v>
          </cell>
          <cell r="BD14">
            <v>-17814357</v>
          </cell>
          <cell r="BE14">
            <v>-13894310</v>
          </cell>
          <cell r="BF14">
            <v>-17542373</v>
          </cell>
          <cell r="BG14">
            <v>0</v>
          </cell>
          <cell r="BH14">
            <v>-18187425</v>
          </cell>
          <cell r="BI14">
            <v>-16765016.83</v>
          </cell>
          <cell r="BJ14">
            <v>-33038709.530000001</v>
          </cell>
          <cell r="BK14">
            <v>0</v>
          </cell>
        </row>
        <row r="15">
          <cell r="C15" t="str">
            <v>1.1.4</v>
          </cell>
          <cell r="D15" t="str">
            <v>Competitiveness of enterprises and small and medium-sized enterprises (COSME)</v>
          </cell>
          <cell r="E15">
            <v>3450454</v>
          </cell>
          <cell r="F15">
            <v>2741034</v>
          </cell>
          <cell r="G15">
            <v>0</v>
          </cell>
          <cell r="H15">
            <v>0</v>
          </cell>
          <cell r="I15">
            <v>254067275</v>
          </cell>
          <cell r="J15">
            <v>304056725</v>
          </cell>
          <cell r="K15">
            <v>311929429</v>
          </cell>
          <cell r="L15">
            <v>349377886</v>
          </cell>
          <cell r="M15">
            <v>354240898.89999998</v>
          </cell>
          <cell r="N15">
            <v>367177209</v>
          </cell>
          <cell r="O15">
            <v>418101972</v>
          </cell>
          <cell r="P15">
            <v>0</v>
          </cell>
          <cell r="Q15">
            <v>253906271.5</v>
          </cell>
          <cell r="R15">
            <v>303991961.30000001</v>
          </cell>
          <cell r="S15">
            <v>311929374.30000001</v>
          </cell>
          <cell r="T15">
            <v>349362969</v>
          </cell>
          <cell r="U15">
            <v>354240442</v>
          </cell>
          <cell r="V15">
            <v>367177208.89999998</v>
          </cell>
          <cell r="W15">
            <v>0</v>
          </cell>
          <cell r="X15">
            <v>0</v>
          </cell>
          <cell r="Y15">
            <v>91372257</v>
          </cell>
          <cell r="Z15">
            <v>201795616</v>
          </cell>
          <cell r="AA15">
            <v>129703941</v>
          </cell>
          <cell r="AB15">
            <v>225490498</v>
          </cell>
          <cell r="AC15">
            <v>206031940</v>
          </cell>
          <cell r="AD15">
            <v>244224715</v>
          </cell>
          <cell r="AE15">
            <v>371904572</v>
          </cell>
          <cell r="AF15">
            <v>268018822</v>
          </cell>
          <cell r="AG15">
            <v>237821660</v>
          </cell>
          <cell r="AH15">
            <v>78117447</v>
          </cell>
          <cell r="AI15">
            <v>50452773</v>
          </cell>
          <cell r="AJ15">
            <v>32258203</v>
          </cell>
          <cell r="AK15">
            <v>173983348</v>
          </cell>
          <cell r="AL15">
            <v>0</v>
          </cell>
          <cell r="AM15">
            <v>-382483</v>
          </cell>
          <cell r="AN15">
            <v>-990557</v>
          </cell>
          <cell r="AO15">
            <v>-1712081</v>
          </cell>
          <cell r="AP15">
            <v>-1514290</v>
          </cell>
          <cell r="AQ15">
            <v>-1848419.34</v>
          </cell>
          <cell r="AR15">
            <v>-7217150.3200000003</v>
          </cell>
          <cell r="AS15">
            <v>-993406.45</v>
          </cell>
          <cell r="AT15">
            <v>-20381679</v>
          </cell>
          <cell r="AU15">
            <v>-403300</v>
          </cell>
          <cell r="AV15">
            <v>1260477</v>
          </cell>
          <cell r="AW15">
            <v>11035749</v>
          </cell>
          <cell r="AX15">
            <v>3620062</v>
          </cell>
          <cell r="AY15">
            <v>-10406532</v>
          </cell>
          <cell r="AZ15">
            <v>-3862812</v>
          </cell>
          <cell r="BA15">
            <v>-727705.17</v>
          </cell>
          <cell r="BB15">
            <v>0</v>
          </cell>
          <cell r="BC15">
            <v>-2358551</v>
          </cell>
          <cell r="BD15">
            <v>-2411738</v>
          </cell>
          <cell r="BE15">
            <v>-2892282</v>
          </cell>
          <cell r="BF15">
            <v>-2133842</v>
          </cell>
          <cell r="BG15">
            <v>0</v>
          </cell>
          <cell r="BH15">
            <v>-1998820</v>
          </cell>
          <cell r="BI15">
            <v>-2683010.1</v>
          </cell>
          <cell r="BJ15">
            <v>-2274949.13</v>
          </cell>
          <cell r="BK15">
            <v>0</v>
          </cell>
        </row>
        <row r="16">
          <cell r="C16" t="str">
            <v>1.1.5</v>
          </cell>
          <cell r="D16" t="str">
            <v>Education, Training and Sport (Erasmus+)</v>
          </cell>
          <cell r="E16">
            <v>7772893</v>
          </cell>
          <cell r="F16">
            <v>5995580</v>
          </cell>
          <cell r="G16">
            <v>0</v>
          </cell>
          <cell r="H16">
            <v>0</v>
          </cell>
          <cell r="I16">
            <v>1558781000</v>
          </cell>
          <cell r="J16">
            <v>1608146000</v>
          </cell>
          <cell r="K16">
            <v>1734669673</v>
          </cell>
          <cell r="L16">
            <v>2070157000</v>
          </cell>
          <cell r="M16">
            <v>2314549000</v>
          </cell>
          <cell r="N16">
            <v>2786425000</v>
          </cell>
          <cell r="O16">
            <v>2885368000</v>
          </cell>
          <cell r="P16">
            <v>0</v>
          </cell>
          <cell r="Q16">
            <v>1558780439</v>
          </cell>
          <cell r="R16">
            <v>1608143923</v>
          </cell>
          <cell r="S16">
            <v>1734668489</v>
          </cell>
          <cell r="T16">
            <v>2070156265</v>
          </cell>
          <cell r="U16">
            <v>2314549000</v>
          </cell>
          <cell r="V16">
            <v>2786425000</v>
          </cell>
          <cell r="W16">
            <v>0</v>
          </cell>
          <cell r="X16">
            <v>0</v>
          </cell>
          <cell r="Y16">
            <v>1151731792</v>
          </cell>
          <cell r="Z16">
            <v>1495315097</v>
          </cell>
          <cell r="AA16">
            <v>1818127007</v>
          </cell>
          <cell r="AB16">
            <v>1920723217</v>
          </cell>
          <cell r="AC16">
            <v>2248685058</v>
          </cell>
          <cell r="AD16">
            <v>2609442414</v>
          </cell>
          <cell r="AE16">
            <v>2739450700</v>
          </cell>
          <cell r="AF16">
            <v>373297842</v>
          </cell>
          <cell r="AG16">
            <v>252782225</v>
          </cell>
          <cell r="AH16">
            <v>113563857</v>
          </cell>
          <cell r="AI16">
            <v>58064399</v>
          </cell>
          <cell r="AJ16">
            <v>8797404</v>
          </cell>
          <cell r="AK16">
            <v>0</v>
          </cell>
          <cell r="AL16">
            <v>0</v>
          </cell>
          <cell r="AM16">
            <v>-461970</v>
          </cell>
          <cell r="AN16">
            <v>-3255294</v>
          </cell>
          <cell r="AO16">
            <v>-7608327</v>
          </cell>
          <cell r="AP16">
            <v>-8483232</v>
          </cell>
          <cell r="AQ16">
            <v>-49148323.960000001</v>
          </cell>
          <cell r="AR16">
            <v>-29267605.98</v>
          </cell>
          <cell r="AS16">
            <v>-5933502.54</v>
          </cell>
          <cell r="AT16">
            <v>-151641873</v>
          </cell>
          <cell r="AU16">
            <v>89978947</v>
          </cell>
          <cell r="AV16">
            <v>-2958465</v>
          </cell>
          <cell r="AW16">
            <v>-2789292</v>
          </cell>
          <cell r="AX16">
            <v>-35556148</v>
          </cell>
          <cell r="AY16">
            <v>68353046</v>
          </cell>
          <cell r="AZ16">
            <v>-30059220</v>
          </cell>
          <cell r="BA16">
            <v>40494569.18</v>
          </cell>
          <cell r="BB16">
            <v>0</v>
          </cell>
          <cell r="BC16">
            <v>-5533610</v>
          </cell>
          <cell r="BD16">
            <v>-6675405</v>
          </cell>
          <cell r="BE16">
            <v>-6492890</v>
          </cell>
          <cell r="BF16">
            <v>-6384976</v>
          </cell>
          <cell r="BG16">
            <v>0</v>
          </cell>
          <cell r="BH16">
            <v>-6845624</v>
          </cell>
          <cell r="BI16">
            <v>-6762811.8499999996</v>
          </cell>
          <cell r="BJ16">
            <v>-7463642.1600000001</v>
          </cell>
          <cell r="BK16">
            <v>0</v>
          </cell>
        </row>
        <row r="17">
          <cell r="C17" t="str">
            <v>1.1.6</v>
          </cell>
          <cell r="D17" t="str">
            <v>Employment and Social Innovation (EaSI)</v>
          </cell>
          <cell r="E17">
            <v>1797151</v>
          </cell>
          <cell r="F17">
            <v>1797151</v>
          </cell>
          <cell r="G17">
            <v>0</v>
          </cell>
          <cell r="H17">
            <v>0</v>
          </cell>
          <cell r="I17">
            <v>122957000</v>
          </cell>
          <cell r="J17">
            <v>128643000</v>
          </cell>
          <cell r="K17">
            <v>127094800</v>
          </cell>
          <cell r="L17">
            <v>136043800</v>
          </cell>
          <cell r="M17">
            <v>131712483</v>
          </cell>
          <cell r="N17">
            <v>136061055</v>
          </cell>
          <cell r="O17">
            <v>117111491</v>
          </cell>
          <cell r="P17">
            <v>0</v>
          </cell>
          <cell r="Q17">
            <v>117993158.3</v>
          </cell>
          <cell r="R17">
            <v>126918291.7</v>
          </cell>
          <cell r="S17">
            <v>122937918.2</v>
          </cell>
          <cell r="T17">
            <v>135191779</v>
          </cell>
          <cell r="U17">
            <v>129342188</v>
          </cell>
          <cell r="V17">
            <v>134538079.5</v>
          </cell>
          <cell r="W17">
            <v>0</v>
          </cell>
          <cell r="X17">
            <v>0</v>
          </cell>
          <cell r="Y17">
            <v>16410930</v>
          </cell>
          <cell r="Z17">
            <v>52539366</v>
          </cell>
          <cell r="AA17">
            <v>121929115</v>
          </cell>
          <cell r="AB17">
            <v>85438386</v>
          </cell>
          <cell r="AC17">
            <v>114458956</v>
          </cell>
          <cell r="AD17">
            <v>126687962</v>
          </cell>
          <cell r="AE17">
            <v>104900000</v>
          </cell>
          <cell r="AF17">
            <v>86604597</v>
          </cell>
          <cell r="AG17">
            <v>55075006</v>
          </cell>
          <cell r="AH17">
            <v>44562318</v>
          </cell>
          <cell r="AI17">
            <v>24315335</v>
          </cell>
          <cell r="AJ17">
            <v>0</v>
          </cell>
          <cell r="AK17">
            <v>0</v>
          </cell>
          <cell r="AL17">
            <v>0</v>
          </cell>
          <cell r="AM17">
            <v>-356940</v>
          </cell>
          <cell r="AN17">
            <v>-4168834</v>
          </cell>
          <cell r="AO17">
            <v>-9182107</v>
          </cell>
          <cell r="AP17">
            <v>-8180699</v>
          </cell>
          <cell r="AQ17">
            <v>-14056323.48</v>
          </cell>
          <cell r="AR17">
            <v>-10676417.789999999</v>
          </cell>
          <cell r="AS17">
            <v>-3901114.36</v>
          </cell>
          <cell r="AT17">
            <v>-13958343</v>
          </cell>
          <cell r="AU17">
            <v>297872</v>
          </cell>
          <cell r="AV17">
            <v>1523245</v>
          </cell>
          <cell r="AW17">
            <v>1428250</v>
          </cell>
          <cell r="AX17">
            <v>-709488</v>
          </cell>
          <cell r="AY17">
            <v>1148241</v>
          </cell>
          <cell r="AZ17">
            <v>21177500</v>
          </cell>
          <cell r="BA17">
            <v>-2614636.66</v>
          </cell>
          <cell r="BB17">
            <v>0</v>
          </cell>
          <cell r="BC17">
            <v>-1440210</v>
          </cell>
          <cell r="BD17">
            <v>-1330182</v>
          </cell>
          <cell r="BE17">
            <v>-964758</v>
          </cell>
          <cell r="BF17">
            <v>-935699</v>
          </cell>
          <cell r="BG17">
            <v>0</v>
          </cell>
          <cell r="BH17">
            <v>-914614</v>
          </cell>
          <cell r="BI17">
            <v>-224790.9</v>
          </cell>
          <cell r="BJ17">
            <v>-945912.49</v>
          </cell>
          <cell r="BK17">
            <v>0</v>
          </cell>
        </row>
        <row r="18">
          <cell r="C18" t="str">
            <v>1.1.7</v>
          </cell>
          <cell r="D18" t="str">
            <v>Customs, Fiscalis and Anti-Fraud</v>
          </cell>
          <cell r="E18">
            <v>983150</v>
          </cell>
          <cell r="F18">
            <v>983150</v>
          </cell>
          <cell r="G18">
            <v>0</v>
          </cell>
          <cell r="H18">
            <v>0</v>
          </cell>
          <cell r="I18">
            <v>118294900</v>
          </cell>
          <cell r="J18">
            <v>122039600</v>
          </cell>
          <cell r="K18">
            <v>125591800</v>
          </cell>
          <cell r="L18">
            <v>144358700</v>
          </cell>
          <cell r="M18">
            <v>138950568</v>
          </cell>
          <cell r="N18">
            <v>135214500</v>
          </cell>
          <cell r="O18">
            <v>133353600</v>
          </cell>
          <cell r="P18">
            <v>0</v>
          </cell>
          <cell r="Q18">
            <v>118220143.3</v>
          </cell>
          <cell r="R18">
            <v>121856610.90000001</v>
          </cell>
          <cell r="S18">
            <v>125520393.90000001</v>
          </cell>
          <cell r="T18">
            <v>144338468</v>
          </cell>
          <cell r="U18">
            <v>138227712</v>
          </cell>
          <cell r="V18">
            <v>135165320</v>
          </cell>
          <cell r="W18">
            <v>0</v>
          </cell>
          <cell r="X18">
            <v>0</v>
          </cell>
          <cell r="Y18">
            <v>21804266</v>
          </cell>
          <cell r="Z18">
            <v>84539740</v>
          </cell>
          <cell r="AA18">
            <v>119155260</v>
          </cell>
          <cell r="AB18">
            <v>115351095</v>
          </cell>
          <cell r="AC18">
            <v>118089107</v>
          </cell>
          <cell r="AD18">
            <v>132804172</v>
          </cell>
          <cell r="AE18">
            <v>123856853</v>
          </cell>
          <cell r="AF18">
            <v>100394542</v>
          </cell>
          <cell r="AG18">
            <v>55082347</v>
          </cell>
          <cell r="AH18">
            <v>23060273</v>
          </cell>
          <cell r="AI18">
            <v>5407850</v>
          </cell>
          <cell r="AJ18">
            <v>0</v>
          </cell>
          <cell r="AK18">
            <v>0</v>
          </cell>
          <cell r="AL18">
            <v>0</v>
          </cell>
          <cell r="AM18">
            <v>-80157</v>
          </cell>
          <cell r="AN18">
            <v>-627543</v>
          </cell>
          <cell r="AO18">
            <v>-2773302</v>
          </cell>
          <cell r="AP18">
            <v>-6410271</v>
          </cell>
          <cell r="AQ18">
            <v>-4288054.42</v>
          </cell>
          <cell r="AR18">
            <v>-5687821.2000000002</v>
          </cell>
          <cell r="AS18">
            <v>-4315533.5999999996</v>
          </cell>
          <cell r="AT18">
            <v>-217957</v>
          </cell>
          <cell r="AU18">
            <v>-1726412</v>
          </cell>
          <cell r="AV18">
            <v>-410947</v>
          </cell>
          <cell r="AW18">
            <v>1999671</v>
          </cell>
          <cell r="AX18">
            <v>-178147</v>
          </cell>
          <cell r="AY18">
            <v>-309459</v>
          </cell>
          <cell r="AZ18">
            <v>-1725253</v>
          </cell>
          <cell r="BA18">
            <v>1546429.78</v>
          </cell>
          <cell r="BB18">
            <v>0</v>
          </cell>
          <cell r="BC18">
            <v>-902993</v>
          </cell>
          <cell r="BD18">
            <v>-86288</v>
          </cell>
          <cell r="BE18">
            <v>-43773</v>
          </cell>
          <cell r="BF18">
            <v>-2087073</v>
          </cell>
          <cell r="BG18">
            <v>0</v>
          </cell>
          <cell r="BH18">
            <v>-174113</v>
          </cell>
          <cell r="BI18">
            <v>-154694.29</v>
          </cell>
          <cell r="BJ18">
            <v>-56268.32</v>
          </cell>
          <cell r="BK18">
            <v>0</v>
          </cell>
        </row>
        <row r="19">
          <cell r="C19" t="str">
            <v>1.1.81</v>
          </cell>
          <cell r="D19" t="str">
            <v>Energy</v>
          </cell>
          <cell r="E19">
            <v>383529</v>
          </cell>
          <cell r="F19">
            <v>383529</v>
          </cell>
          <cell r="G19">
            <v>0</v>
          </cell>
          <cell r="H19">
            <v>0</v>
          </cell>
          <cell r="I19">
            <v>409627500</v>
          </cell>
          <cell r="J19">
            <v>397159000</v>
          </cell>
          <cell r="K19">
            <v>498683818</v>
          </cell>
          <cell r="L19">
            <v>622437806</v>
          </cell>
          <cell r="M19">
            <v>680459335</v>
          </cell>
          <cell r="N19">
            <v>948678024</v>
          </cell>
          <cell r="O19">
            <v>1281032586</v>
          </cell>
          <cell r="P19">
            <v>0</v>
          </cell>
          <cell r="Q19">
            <v>408963275</v>
          </cell>
          <cell r="R19">
            <v>397012486.69999999</v>
          </cell>
          <cell r="S19">
            <v>498527778.5</v>
          </cell>
          <cell r="T19">
            <v>621191889</v>
          </cell>
          <cell r="U19">
            <v>680309579</v>
          </cell>
          <cell r="V19">
            <v>948677682.79999995</v>
          </cell>
          <cell r="W19">
            <v>0</v>
          </cell>
          <cell r="X19">
            <v>0</v>
          </cell>
          <cell r="Y19">
            <v>1972762</v>
          </cell>
          <cell r="Z19">
            <v>55690050</v>
          </cell>
          <cell r="AA19">
            <v>130785680</v>
          </cell>
          <cell r="AB19">
            <v>74503931</v>
          </cell>
          <cell r="AC19">
            <v>257138729</v>
          </cell>
          <cell r="AD19">
            <v>326033370</v>
          </cell>
          <cell r="AE19">
            <v>418240000</v>
          </cell>
          <cell r="AF19">
            <v>386372346</v>
          </cell>
          <cell r="AG19">
            <v>475247301</v>
          </cell>
          <cell r="AH19">
            <v>575152529</v>
          </cell>
          <cell r="AI19">
            <v>674967762</v>
          </cell>
          <cell r="AJ19">
            <v>749964180</v>
          </cell>
          <cell r="AK19">
            <v>519757975</v>
          </cell>
          <cell r="AL19">
            <v>0</v>
          </cell>
          <cell r="AM19">
            <v>-24303</v>
          </cell>
          <cell r="AN19">
            <v>-91014</v>
          </cell>
          <cell r="AO19">
            <v>-4801554</v>
          </cell>
          <cell r="AP19">
            <v>-1253956</v>
          </cell>
          <cell r="AQ19">
            <v>-16069897.32</v>
          </cell>
          <cell r="AR19">
            <v>-9604649.4100000001</v>
          </cell>
          <cell r="AS19">
            <v>-7377966.0499999998</v>
          </cell>
          <cell r="AT19">
            <v>-199778511</v>
          </cell>
          <cell r="AU19">
            <v>2330428</v>
          </cell>
          <cell r="AV19">
            <v>950490</v>
          </cell>
          <cell r="AW19">
            <v>0</v>
          </cell>
          <cell r="AX19">
            <v>580000</v>
          </cell>
          <cell r="AY19">
            <v>-5782594</v>
          </cell>
          <cell r="AZ19">
            <v>43632594</v>
          </cell>
          <cell r="BA19">
            <v>7.0000000000000007E-2</v>
          </cell>
          <cell r="BB19">
            <v>0</v>
          </cell>
          <cell r="BC19">
            <v>-359227</v>
          </cell>
          <cell r="BD19">
            <v>-1755702</v>
          </cell>
          <cell r="BE19">
            <v>-1497488</v>
          </cell>
          <cell r="BF19">
            <v>-1485228</v>
          </cell>
          <cell r="BG19">
            <v>0</v>
          </cell>
          <cell r="BH19">
            <v>-627425</v>
          </cell>
          <cell r="BI19">
            <v>-1370401.82</v>
          </cell>
          <cell r="BJ19">
            <v>-569817.48</v>
          </cell>
          <cell r="BK19">
            <v>0</v>
          </cell>
        </row>
        <row r="20">
          <cell r="C20" t="str">
            <v>1.1.82</v>
          </cell>
          <cell r="D20" t="str">
            <v>Transport</v>
          </cell>
          <cell r="E20">
            <v>1919193</v>
          </cell>
          <cell r="F20">
            <v>1919193</v>
          </cell>
          <cell r="G20">
            <v>0</v>
          </cell>
          <cell r="H20">
            <v>0</v>
          </cell>
          <cell r="I20">
            <v>1482442498</v>
          </cell>
          <cell r="J20">
            <v>945891000</v>
          </cell>
          <cell r="K20">
            <v>1448057227</v>
          </cell>
          <cell r="L20">
            <v>1722753282</v>
          </cell>
          <cell r="M20">
            <v>1897853079</v>
          </cell>
          <cell r="N20">
            <v>2640168366</v>
          </cell>
          <cell r="O20">
            <v>2579156234</v>
          </cell>
          <cell r="P20">
            <v>0</v>
          </cell>
          <cell r="Q20">
            <v>1481463212</v>
          </cell>
          <cell r="R20">
            <v>944664914</v>
          </cell>
          <cell r="S20">
            <v>1447274920</v>
          </cell>
          <cell r="T20">
            <v>1722481524</v>
          </cell>
          <cell r="U20">
            <v>1897618005</v>
          </cell>
          <cell r="V20">
            <v>2638933288</v>
          </cell>
          <cell r="W20">
            <v>0</v>
          </cell>
          <cell r="X20">
            <v>0</v>
          </cell>
          <cell r="Y20">
            <v>13655435</v>
          </cell>
          <cell r="Z20">
            <v>804005792</v>
          </cell>
          <cell r="AA20">
            <v>663613239</v>
          </cell>
          <cell r="AB20">
            <v>785867675</v>
          </cell>
          <cell r="AC20">
            <v>1057892776</v>
          </cell>
          <cell r="AD20">
            <v>1311741091</v>
          </cell>
          <cell r="AE20">
            <v>1476650533</v>
          </cell>
          <cell r="AF20">
            <v>1402751780</v>
          </cell>
          <cell r="AG20">
            <v>1258049146</v>
          </cell>
          <cell r="AH20">
            <v>1202854192</v>
          </cell>
          <cell r="AI20">
            <v>951568215</v>
          </cell>
          <cell r="AJ20">
            <v>1430482873</v>
          </cell>
          <cell r="AK20">
            <v>0</v>
          </cell>
          <cell r="AL20">
            <v>0</v>
          </cell>
          <cell r="AM20">
            <v>-169133</v>
          </cell>
          <cell r="AN20">
            <v>-529178</v>
          </cell>
          <cell r="AO20">
            <v>-5504565</v>
          </cell>
          <cell r="AP20">
            <v>-23912555</v>
          </cell>
          <cell r="AQ20">
            <v>-19486791.760000002</v>
          </cell>
          <cell r="AR20">
            <v>-64844305.530000001</v>
          </cell>
          <cell r="AS20">
            <v>-61415693.799999997</v>
          </cell>
          <cell r="AT20">
            <v>-401214772</v>
          </cell>
          <cell r="AU20">
            <v>3566491</v>
          </cell>
          <cell r="AV20">
            <v>59582986</v>
          </cell>
          <cell r="AW20">
            <v>31625459</v>
          </cell>
          <cell r="AX20">
            <v>-7826762</v>
          </cell>
          <cell r="AY20">
            <v>16527420</v>
          </cell>
          <cell r="AZ20">
            <v>64255757</v>
          </cell>
          <cell r="BA20">
            <v>-2582101.9</v>
          </cell>
          <cell r="BB20">
            <v>0</v>
          </cell>
          <cell r="BC20">
            <v>-1750060</v>
          </cell>
          <cell r="BD20">
            <v>-1234527</v>
          </cell>
          <cell r="BE20">
            <v>-1795418</v>
          </cell>
          <cell r="BF20">
            <v>-1477939</v>
          </cell>
          <cell r="BG20">
            <v>0</v>
          </cell>
          <cell r="BH20">
            <v>-1657610</v>
          </cell>
          <cell r="BI20">
            <v>-751583.15</v>
          </cell>
          <cell r="BJ20">
            <v>-1515035.64</v>
          </cell>
          <cell r="BK20">
            <v>0</v>
          </cell>
        </row>
        <row r="21">
          <cell r="C21" t="str">
            <v>1.1.83</v>
          </cell>
          <cell r="D21" t="str">
            <v>Information and Communications Technology (ICT)</v>
          </cell>
          <cell r="E21">
            <v>144473</v>
          </cell>
          <cell r="F21">
            <v>133114</v>
          </cell>
          <cell r="G21">
            <v>0</v>
          </cell>
          <cell r="H21">
            <v>0</v>
          </cell>
          <cell r="I21">
            <v>84103003</v>
          </cell>
          <cell r="J21">
            <v>91965770</v>
          </cell>
          <cell r="K21">
            <v>187738498</v>
          </cell>
          <cell r="L21">
            <v>124537258</v>
          </cell>
          <cell r="M21">
            <v>169616388.90000001</v>
          </cell>
          <cell r="N21">
            <v>175136723</v>
          </cell>
          <cell r="O21">
            <v>210113451</v>
          </cell>
          <cell r="P21">
            <v>0</v>
          </cell>
          <cell r="Q21">
            <v>84103003</v>
          </cell>
          <cell r="R21">
            <v>91964602.319999993</v>
          </cell>
          <cell r="S21">
            <v>187738451.69999999</v>
          </cell>
          <cell r="T21">
            <v>124536716</v>
          </cell>
          <cell r="U21">
            <v>169612801</v>
          </cell>
          <cell r="V21">
            <v>171136723</v>
          </cell>
          <cell r="W21">
            <v>0</v>
          </cell>
          <cell r="X21">
            <v>0</v>
          </cell>
          <cell r="Y21">
            <v>147809</v>
          </cell>
          <cell r="Z21">
            <v>17907189</v>
          </cell>
          <cell r="AA21">
            <v>46897554</v>
          </cell>
          <cell r="AB21">
            <v>63226541</v>
          </cell>
          <cell r="AC21">
            <v>76572841</v>
          </cell>
          <cell r="AD21">
            <v>118200339</v>
          </cell>
          <cell r="AE21">
            <v>207504000</v>
          </cell>
          <cell r="AF21">
            <v>238750507</v>
          </cell>
          <cell r="AG21">
            <v>86858613</v>
          </cell>
          <cell r="AH21">
            <v>84057310</v>
          </cell>
          <cell r="AI21">
            <v>27167323</v>
          </cell>
          <cell r="AJ21">
            <v>6343438</v>
          </cell>
          <cell r="AK21">
            <v>2000847</v>
          </cell>
          <cell r="AL21">
            <v>0</v>
          </cell>
          <cell r="AM21">
            <v>-48121</v>
          </cell>
          <cell r="AN21">
            <v>-3485883</v>
          </cell>
          <cell r="AO21">
            <v>-292195</v>
          </cell>
          <cell r="AP21">
            <v>-1222214</v>
          </cell>
          <cell r="AQ21">
            <v>-9840153.7799999993</v>
          </cell>
          <cell r="AR21">
            <v>-11526684.619999999</v>
          </cell>
          <cell r="AS21">
            <v>-8823515.3200000003</v>
          </cell>
          <cell r="AT21">
            <v>-34798697</v>
          </cell>
          <cell r="AU21">
            <v>2263138</v>
          </cell>
          <cell r="AV21">
            <v>736027</v>
          </cell>
          <cell r="AW21">
            <v>8239778</v>
          </cell>
          <cell r="AX21">
            <v>141591</v>
          </cell>
          <cell r="AY21">
            <v>1135393</v>
          </cell>
          <cell r="AZ21">
            <v>125519</v>
          </cell>
          <cell r="BA21">
            <v>-1033184.12</v>
          </cell>
          <cell r="BB21">
            <v>0</v>
          </cell>
          <cell r="BC21">
            <v>-84993</v>
          </cell>
          <cell r="BD21">
            <v>-89715</v>
          </cell>
          <cell r="BE21">
            <v>-167522</v>
          </cell>
          <cell r="BF21">
            <v>-284652</v>
          </cell>
          <cell r="BG21">
            <v>0</v>
          </cell>
          <cell r="BH21">
            <v>3605858</v>
          </cell>
          <cell r="BI21">
            <v>-375632.66</v>
          </cell>
          <cell r="BJ21">
            <v>-436738.77</v>
          </cell>
          <cell r="BK21">
            <v>0</v>
          </cell>
        </row>
        <row r="22">
          <cell r="C22" t="str">
            <v>1.1.DAG</v>
          </cell>
          <cell r="D22" t="str">
            <v>Decentralised agencies</v>
          </cell>
          <cell r="E22">
            <v>39658306</v>
          </cell>
          <cell r="F22">
            <v>39658306</v>
          </cell>
          <cell r="G22">
            <v>39658306</v>
          </cell>
          <cell r="H22">
            <v>0</v>
          </cell>
          <cell r="I22">
            <v>238511198</v>
          </cell>
          <cell r="J22">
            <v>242568023</v>
          </cell>
          <cell r="K22">
            <v>311968869</v>
          </cell>
          <cell r="L22">
            <v>337703023</v>
          </cell>
          <cell r="M22">
            <v>311049646</v>
          </cell>
          <cell r="N22">
            <v>378749868</v>
          </cell>
          <cell r="O22">
            <v>399972507</v>
          </cell>
          <cell r="P22">
            <v>0</v>
          </cell>
          <cell r="Q22">
            <v>238511198</v>
          </cell>
          <cell r="R22">
            <v>242568023</v>
          </cell>
          <cell r="S22">
            <v>311968409.60000002</v>
          </cell>
          <cell r="T22">
            <v>337702037</v>
          </cell>
          <cell r="U22">
            <v>311049646</v>
          </cell>
          <cell r="V22">
            <v>359988025.10000002</v>
          </cell>
          <cell r="W22">
            <v>0</v>
          </cell>
          <cell r="X22">
            <v>0</v>
          </cell>
          <cell r="Y22">
            <v>238186764</v>
          </cell>
          <cell r="Z22">
            <v>234792555</v>
          </cell>
          <cell r="AA22">
            <v>311036875</v>
          </cell>
          <cell r="AB22">
            <v>319356925</v>
          </cell>
          <cell r="AC22">
            <v>306986383</v>
          </cell>
          <cell r="AD22">
            <v>360806670</v>
          </cell>
          <cell r="AE22">
            <v>401284598</v>
          </cell>
          <cell r="AF22">
            <v>21107069</v>
          </cell>
          <cell r="AG22">
            <v>5328059</v>
          </cell>
          <cell r="AH22">
            <v>2608000</v>
          </cell>
          <cell r="AI22">
            <v>3542750</v>
          </cell>
          <cell r="AJ22">
            <v>0</v>
          </cell>
          <cell r="AK22">
            <v>0</v>
          </cell>
          <cell r="AL22">
            <v>0</v>
          </cell>
          <cell r="AM22">
            <v>-9024105</v>
          </cell>
          <cell r="AN22">
            <v>-688</v>
          </cell>
          <cell r="AO22">
            <v>-8149771</v>
          </cell>
          <cell r="AP22">
            <v>-209718</v>
          </cell>
          <cell r="AQ22">
            <v>-1547069.69</v>
          </cell>
          <cell r="AR22">
            <v>0</v>
          </cell>
          <cell r="AS22">
            <v>-10151388.49</v>
          </cell>
          <cell r="AT22">
            <v>-15591651</v>
          </cell>
          <cell r="AU22">
            <v>405997</v>
          </cell>
          <cell r="AV22">
            <v>-830297</v>
          </cell>
          <cell r="AW22">
            <v>-23871</v>
          </cell>
          <cell r="AX22">
            <v>208102</v>
          </cell>
          <cell r="AY22">
            <v>-49968</v>
          </cell>
          <cell r="AZ22">
            <v>29452</v>
          </cell>
          <cell r="BA22">
            <v>239614.3</v>
          </cell>
          <cell r="BB22">
            <v>0</v>
          </cell>
          <cell r="BC22">
            <v>0</v>
          </cell>
          <cell r="BD22">
            <v>0</v>
          </cell>
          <cell r="BE22">
            <v>0</v>
          </cell>
          <cell r="BF22">
            <v>0</v>
          </cell>
          <cell r="BG22">
            <v>0</v>
          </cell>
          <cell r="BH22">
            <v>0</v>
          </cell>
          <cell r="BI22">
            <v>0</v>
          </cell>
          <cell r="BJ22">
            <v>0</v>
          </cell>
          <cell r="BK22">
            <v>0</v>
          </cell>
        </row>
        <row r="23">
          <cell r="C23" t="str">
            <v>1.1.OTH</v>
          </cell>
          <cell r="D23" t="str">
            <v>Other actions and programmes</v>
          </cell>
          <cell r="E23">
            <v>598926852</v>
          </cell>
          <cell r="F23">
            <v>432767522</v>
          </cell>
          <cell r="G23">
            <v>431275076</v>
          </cell>
          <cell r="H23">
            <v>0</v>
          </cell>
          <cell r="I23">
            <v>203154446</v>
          </cell>
          <cell r="J23">
            <v>215573372</v>
          </cell>
          <cell r="K23">
            <v>208770806</v>
          </cell>
          <cell r="L23">
            <v>218343682</v>
          </cell>
          <cell r="M23">
            <v>174427216.59999999</v>
          </cell>
          <cell r="N23">
            <v>192585333.09999999</v>
          </cell>
          <cell r="O23">
            <v>696384000</v>
          </cell>
          <cell r="P23">
            <v>0</v>
          </cell>
          <cell r="Q23">
            <v>200314160.19999999</v>
          </cell>
          <cell r="R23">
            <v>214128922.80000001</v>
          </cell>
          <cell r="S23">
            <v>208065950.69999999</v>
          </cell>
          <cell r="T23">
            <v>217585356</v>
          </cell>
          <cell r="U23">
            <v>173898494</v>
          </cell>
          <cell r="V23">
            <v>192513958.19999999</v>
          </cell>
          <cell r="W23">
            <v>0</v>
          </cell>
          <cell r="X23">
            <v>0</v>
          </cell>
          <cell r="Y23">
            <v>212642629</v>
          </cell>
          <cell r="Z23">
            <v>201722575</v>
          </cell>
          <cell r="AA23">
            <v>192559772</v>
          </cell>
          <cell r="AB23">
            <v>197563971</v>
          </cell>
          <cell r="AC23">
            <v>169966089</v>
          </cell>
          <cell r="AD23">
            <v>163008306</v>
          </cell>
          <cell r="AE23">
            <v>684812500</v>
          </cell>
          <cell r="AF23">
            <v>140084319</v>
          </cell>
          <cell r="AG23">
            <v>86673528</v>
          </cell>
          <cell r="AH23">
            <v>47266282</v>
          </cell>
          <cell r="AI23">
            <v>13422125</v>
          </cell>
          <cell r="AJ23">
            <v>3019369</v>
          </cell>
          <cell r="AK23">
            <v>1804504</v>
          </cell>
          <cell r="AL23">
            <v>0</v>
          </cell>
          <cell r="AM23">
            <v>-102713468</v>
          </cell>
          <cell r="AN23">
            <v>-42324730</v>
          </cell>
          <cell r="AO23">
            <v>-22184558</v>
          </cell>
          <cell r="AP23">
            <v>-10731521</v>
          </cell>
          <cell r="AQ23">
            <v>-12950606.76</v>
          </cell>
          <cell r="AR23">
            <v>-16665737.609999999</v>
          </cell>
          <cell r="AS23">
            <v>-7112174.8300000001</v>
          </cell>
          <cell r="AT23">
            <v>-5291956</v>
          </cell>
          <cell r="AU23">
            <v>-11710070</v>
          </cell>
          <cell r="AV23">
            <v>2409754</v>
          </cell>
          <cell r="AW23">
            <v>-303798</v>
          </cell>
          <cell r="AX23">
            <v>-803333</v>
          </cell>
          <cell r="AY23">
            <v>2241555</v>
          </cell>
          <cell r="AZ23">
            <v>976505</v>
          </cell>
          <cell r="BA23">
            <v>-1580151.48</v>
          </cell>
          <cell r="BB23">
            <v>0</v>
          </cell>
          <cell r="BC23">
            <v>-709171</v>
          </cell>
          <cell r="BD23">
            <v>-660739</v>
          </cell>
          <cell r="BE23">
            <v>-827178</v>
          </cell>
          <cell r="BF23">
            <v>-899689</v>
          </cell>
          <cell r="BG23">
            <v>0</v>
          </cell>
          <cell r="BH23">
            <v>-1056554</v>
          </cell>
          <cell r="BI23">
            <v>-657331.18999999994</v>
          </cell>
          <cell r="BJ23">
            <v>-1167884.03</v>
          </cell>
          <cell r="BK23">
            <v>0</v>
          </cell>
        </row>
        <row r="24">
          <cell r="C24" t="str">
            <v>1.1.PPPA</v>
          </cell>
          <cell r="D24" t="str">
            <v>Pilot projects and preparatory actions</v>
          </cell>
          <cell r="E24">
            <v>43931896</v>
          </cell>
          <cell r="F24">
            <v>43931896</v>
          </cell>
          <cell r="G24">
            <v>43931896</v>
          </cell>
          <cell r="H24">
            <v>0</v>
          </cell>
          <cell r="I24">
            <v>16640000</v>
          </cell>
          <cell r="J24">
            <v>20792881</v>
          </cell>
          <cell r="K24">
            <v>28322877</v>
          </cell>
          <cell r="L24">
            <v>56311257</v>
          </cell>
          <cell r="M24">
            <v>91486562.079999998</v>
          </cell>
          <cell r="N24">
            <v>97206866</v>
          </cell>
          <cell r="O24">
            <v>85365000</v>
          </cell>
          <cell r="P24">
            <v>0</v>
          </cell>
          <cell r="Q24">
            <v>13936388.57</v>
          </cell>
          <cell r="R24">
            <v>19658843.420000002</v>
          </cell>
          <cell r="S24">
            <v>27416251.859999999</v>
          </cell>
          <cell r="T24">
            <v>55327385</v>
          </cell>
          <cell r="U24">
            <v>90701632</v>
          </cell>
          <cell r="V24">
            <v>97206420.519999996</v>
          </cell>
          <cell r="W24">
            <v>0</v>
          </cell>
          <cell r="X24">
            <v>0</v>
          </cell>
          <cell r="Y24">
            <v>18434257</v>
          </cell>
          <cell r="Z24">
            <v>16955946</v>
          </cell>
          <cell r="AA24">
            <v>17276569</v>
          </cell>
          <cell r="AB24">
            <v>29037494</v>
          </cell>
          <cell r="AC24">
            <v>47908450</v>
          </cell>
          <cell r="AD24">
            <v>64064155</v>
          </cell>
          <cell r="AE24">
            <v>94537293</v>
          </cell>
          <cell r="AF24">
            <v>0</v>
          </cell>
          <cell r="AG24">
            <v>0</v>
          </cell>
          <cell r="AH24">
            <v>0</v>
          </cell>
          <cell r="AI24">
            <v>0</v>
          </cell>
          <cell r="AJ24">
            <v>0</v>
          </cell>
          <cell r="AK24">
            <v>0</v>
          </cell>
          <cell r="AL24">
            <v>0</v>
          </cell>
          <cell r="AM24">
            <v>-4988778</v>
          </cell>
          <cell r="AN24">
            <v>-3761231</v>
          </cell>
          <cell r="AO24">
            <v>-2320718</v>
          </cell>
          <cell r="AP24">
            <v>-1752622</v>
          </cell>
          <cell r="AQ24">
            <v>-2182726.48</v>
          </cell>
          <cell r="AR24">
            <v>-8461446.8000000007</v>
          </cell>
          <cell r="AS24">
            <v>-2727190.04</v>
          </cell>
          <cell r="AT24">
            <v>0</v>
          </cell>
          <cell r="AU24">
            <v>0</v>
          </cell>
          <cell r="AV24">
            <v>-6176</v>
          </cell>
          <cell r="AW24">
            <v>-73601</v>
          </cell>
          <cell r="AX24">
            <v>265785</v>
          </cell>
          <cell r="AY24">
            <v>265200</v>
          </cell>
          <cell r="AZ24">
            <v>-89600</v>
          </cell>
          <cell r="BA24">
            <v>-722974.71999999997</v>
          </cell>
          <cell r="BB24">
            <v>0</v>
          </cell>
          <cell r="BC24">
            <v>0</v>
          </cell>
          <cell r="BD24">
            <v>0</v>
          </cell>
          <cell r="BE24">
            <v>0</v>
          </cell>
          <cell r="BF24">
            <v>0</v>
          </cell>
          <cell r="BG24">
            <v>0</v>
          </cell>
          <cell r="BH24">
            <v>0</v>
          </cell>
          <cell r="BI24">
            <v>0</v>
          </cell>
          <cell r="BJ24">
            <v>0</v>
          </cell>
          <cell r="BK24">
            <v>0</v>
          </cell>
        </row>
        <row r="25">
          <cell r="C25" t="str">
            <v>1.1.SPEC</v>
          </cell>
          <cell r="D25" t="str">
            <v>Actions financed under the prerogatives of the Commission and specific competences conferred to the Commission</v>
          </cell>
          <cell r="E25">
            <v>170784646</v>
          </cell>
          <cell r="F25">
            <v>170784646</v>
          </cell>
          <cell r="G25">
            <v>170784646</v>
          </cell>
          <cell r="H25">
            <v>0</v>
          </cell>
          <cell r="I25">
            <v>138226554</v>
          </cell>
          <cell r="J25">
            <v>131010212</v>
          </cell>
          <cell r="K25">
            <v>135425708</v>
          </cell>
          <cell r="L25">
            <v>138649511</v>
          </cell>
          <cell r="M25">
            <v>128554008.40000001</v>
          </cell>
          <cell r="N25">
            <v>132516970.90000001</v>
          </cell>
          <cell r="O25">
            <v>135684355</v>
          </cell>
          <cell r="P25">
            <v>0</v>
          </cell>
          <cell r="Q25">
            <v>133597737.8</v>
          </cell>
          <cell r="R25">
            <v>124613006</v>
          </cell>
          <cell r="S25">
            <v>130038457.3</v>
          </cell>
          <cell r="T25">
            <v>136817563</v>
          </cell>
          <cell r="U25">
            <v>125219972</v>
          </cell>
          <cell r="V25">
            <v>131675543</v>
          </cell>
          <cell r="W25">
            <v>0</v>
          </cell>
          <cell r="X25">
            <v>0</v>
          </cell>
          <cell r="Y25">
            <v>113574673</v>
          </cell>
          <cell r="Z25">
            <v>112909358</v>
          </cell>
          <cell r="AA25">
            <v>115743614</v>
          </cell>
          <cell r="AB25">
            <v>116873719</v>
          </cell>
          <cell r="AC25">
            <v>118759099</v>
          </cell>
          <cell r="AD25">
            <v>116312802</v>
          </cell>
          <cell r="AE25">
            <v>121640000</v>
          </cell>
          <cell r="AF25">
            <v>80793485</v>
          </cell>
          <cell r="AG25">
            <v>48663589</v>
          </cell>
          <cell r="AH25">
            <v>28209172</v>
          </cell>
          <cell r="AI25">
            <v>11593375</v>
          </cell>
          <cell r="AJ25">
            <v>0</v>
          </cell>
          <cell r="AK25">
            <v>0</v>
          </cell>
          <cell r="AL25">
            <v>0</v>
          </cell>
          <cell r="AM25">
            <v>-27955511</v>
          </cell>
          <cell r="AN25">
            <v>-11880885</v>
          </cell>
          <cell r="AO25">
            <v>-10912273</v>
          </cell>
          <cell r="AP25">
            <v>-8630507</v>
          </cell>
          <cell r="AQ25">
            <v>-12034156.83</v>
          </cell>
          <cell r="AR25">
            <v>-17806358.489999998</v>
          </cell>
          <cell r="AS25">
            <v>-4807174.8099999996</v>
          </cell>
          <cell r="AT25">
            <v>-2604581</v>
          </cell>
          <cell r="AU25">
            <v>-1218901</v>
          </cell>
          <cell r="AV25">
            <v>-2668014</v>
          </cell>
          <cell r="AW25">
            <v>-134940</v>
          </cell>
          <cell r="AX25">
            <v>276267</v>
          </cell>
          <cell r="AY25">
            <v>801879</v>
          </cell>
          <cell r="AZ25">
            <v>-235657</v>
          </cell>
          <cell r="BA25">
            <v>-938851.7</v>
          </cell>
          <cell r="BB25">
            <v>0</v>
          </cell>
          <cell r="BC25">
            <v>193053</v>
          </cell>
          <cell r="BD25">
            <v>0</v>
          </cell>
          <cell r="BE25">
            <v>0</v>
          </cell>
          <cell r="BF25">
            <v>279850</v>
          </cell>
          <cell r="BG25">
            <v>0</v>
          </cell>
          <cell r="BH25">
            <v>0</v>
          </cell>
          <cell r="BI25">
            <v>0</v>
          </cell>
          <cell r="BJ25">
            <v>0</v>
          </cell>
          <cell r="BK25">
            <v>0</v>
          </cell>
        </row>
        <row r="26">
          <cell r="C26" t="str">
            <v>1.2.11</v>
          </cell>
          <cell r="D26" t="str">
            <v>Regional convergence (Less developed regions)</v>
          </cell>
          <cell r="E26">
            <v>0</v>
          </cell>
          <cell r="F26">
            <v>0</v>
          </cell>
          <cell r="G26">
            <v>0</v>
          </cell>
          <cell r="H26">
            <v>0</v>
          </cell>
          <cell r="I26">
            <v>16884506479</v>
          </cell>
          <cell r="J26">
            <v>29804571467</v>
          </cell>
          <cell r="K26">
            <v>24751691713</v>
          </cell>
          <cell r="L26">
            <v>26091639054</v>
          </cell>
          <cell r="M26">
            <v>26959609385</v>
          </cell>
          <cell r="N26">
            <v>27884681937</v>
          </cell>
          <cell r="O26">
            <v>28762438100</v>
          </cell>
          <cell r="P26">
            <v>0</v>
          </cell>
          <cell r="Q26">
            <v>16877020529</v>
          </cell>
          <cell r="R26">
            <v>29804571467</v>
          </cell>
          <cell r="S26">
            <v>24751691712</v>
          </cell>
          <cell r="T26">
            <v>26091639054</v>
          </cell>
          <cell r="U26">
            <v>26959609385</v>
          </cell>
          <cell r="V26">
            <v>28034961218</v>
          </cell>
          <cell r="W26">
            <v>0</v>
          </cell>
          <cell r="X26">
            <v>0</v>
          </cell>
          <cell r="Y26">
            <v>678929914</v>
          </cell>
          <cell r="Z26">
            <v>3444476475</v>
          </cell>
          <cell r="AA26">
            <v>9316573503</v>
          </cell>
          <cell r="AB26">
            <v>11403769509</v>
          </cell>
          <cell r="AC26">
            <v>19318640416</v>
          </cell>
          <cell r="AD26">
            <v>23424795636</v>
          </cell>
          <cell r="AE26">
            <v>25413726293</v>
          </cell>
          <cell r="AF26">
            <v>26374770314</v>
          </cell>
          <cell r="AG26">
            <v>22969697944</v>
          </cell>
          <cell r="AH26">
            <v>13163215080</v>
          </cell>
          <cell r="AI26">
            <v>11159941747.089243</v>
          </cell>
          <cell r="AJ26">
            <v>5174209164.0892429</v>
          </cell>
          <cell r="AK26">
            <v>10096347257</v>
          </cell>
          <cell r="AL26">
            <v>-1610641838.1784861</v>
          </cell>
          <cell r="AM26">
            <v>0</v>
          </cell>
          <cell r="AN26">
            <v>0</v>
          </cell>
          <cell r="AO26">
            <v>0</v>
          </cell>
          <cell r="AP26">
            <v>0</v>
          </cell>
          <cell r="AQ26">
            <v>-24718191</v>
          </cell>
          <cell r="AR26">
            <v>-178582505</v>
          </cell>
          <cell r="AS26">
            <v>-336208884</v>
          </cell>
          <cell r="AT26">
            <v>-1505059097</v>
          </cell>
          <cell r="AU26">
            <v>0</v>
          </cell>
          <cell r="AV26">
            <v>0</v>
          </cell>
          <cell r="AW26">
            <v>0</v>
          </cell>
          <cell r="AX26">
            <v>734100565</v>
          </cell>
          <cell r="AY26">
            <v>137039237</v>
          </cell>
          <cell r="AZ26">
            <v>324647605</v>
          </cell>
          <cell r="BA26">
            <v>-605302248.39999998</v>
          </cell>
          <cell r="BB26">
            <v>0</v>
          </cell>
          <cell r="BC26">
            <v>0</v>
          </cell>
          <cell r="BD26">
            <v>5601281529</v>
          </cell>
          <cell r="BE26">
            <v>0</v>
          </cell>
          <cell r="BF26">
            <v>0</v>
          </cell>
          <cell r="BG26">
            <v>0</v>
          </cell>
          <cell r="BH26">
            <v>0</v>
          </cell>
          <cell r="BI26">
            <v>0</v>
          </cell>
          <cell r="BJ26">
            <v>158361512</v>
          </cell>
          <cell r="BK26">
            <v>0</v>
          </cell>
        </row>
        <row r="27">
          <cell r="C27" t="str">
            <v>1.2.12</v>
          </cell>
          <cell r="D27" t="str">
            <v>Transition regions</v>
          </cell>
          <cell r="E27">
            <v>0</v>
          </cell>
          <cell r="F27">
            <v>0</v>
          </cell>
          <cell r="G27">
            <v>0</v>
          </cell>
          <cell r="H27">
            <v>0</v>
          </cell>
          <cell r="I27">
            <v>3270237652</v>
          </cell>
          <cell r="J27">
            <v>6500967799</v>
          </cell>
          <cell r="K27">
            <v>5024927620</v>
          </cell>
          <cell r="L27">
            <v>5612568187</v>
          </cell>
          <cell r="M27">
            <v>5728835089</v>
          </cell>
          <cell r="N27">
            <v>5853933243</v>
          </cell>
          <cell r="O27">
            <v>5963909396</v>
          </cell>
          <cell r="P27">
            <v>0</v>
          </cell>
          <cell r="Q27">
            <v>3268308107</v>
          </cell>
          <cell r="R27">
            <v>6500967791</v>
          </cell>
          <cell r="S27">
            <v>5024927614</v>
          </cell>
          <cell r="T27">
            <v>5612568187</v>
          </cell>
          <cell r="U27">
            <v>5728835089</v>
          </cell>
          <cell r="V27">
            <v>5870311137</v>
          </cell>
          <cell r="W27">
            <v>0</v>
          </cell>
          <cell r="X27">
            <v>0</v>
          </cell>
          <cell r="Y27">
            <v>163737948</v>
          </cell>
          <cell r="Z27">
            <v>785355448</v>
          </cell>
          <cell r="AA27">
            <v>1501078488</v>
          </cell>
          <cell r="AB27">
            <v>2066712407</v>
          </cell>
          <cell r="AC27">
            <v>3435359627</v>
          </cell>
          <cell r="AD27">
            <v>4098397331</v>
          </cell>
          <cell r="AE27">
            <v>4776711765</v>
          </cell>
          <cell r="AF27">
            <v>6258042355</v>
          </cell>
          <cell r="AG27">
            <v>5450867008</v>
          </cell>
          <cell r="AH27">
            <v>3123714627</v>
          </cell>
          <cell r="AI27">
            <v>2605377962.886776</v>
          </cell>
          <cell r="AJ27">
            <v>1184749903.8867762</v>
          </cell>
          <cell r="AK27">
            <v>2379544525</v>
          </cell>
          <cell r="AL27">
            <v>-297525933.77355242</v>
          </cell>
          <cell r="AM27">
            <v>0</v>
          </cell>
          <cell r="AN27">
            <v>0</v>
          </cell>
          <cell r="AO27">
            <v>0</v>
          </cell>
          <cell r="AP27">
            <v>0</v>
          </cell>
          <cell r="AQ27">
            <v>-5583057</v>
          </cell>
          <cell r="AR27">
            <v>-23566975</v>
          </cell>
          <cell r="AS27">
            <v>-8215532</v>
          </cell>
          <cell r="AT27">
            <v>-359654407</v>
          </cell>
          <cell r="AU27">
            <v>0</v>
          </cell>
          <cell r="AV27">
            <v>0</v>
          </cell>
          <cell r="AW27">
            <v>0</v>
          </cell>
          <cell r="AX27">
            <v>223305923</v>
          </cell>
          <cell r="AY27">
            <v>62904136</v>
          </cell>
          <cell r="AZ27">
            <v>-246437650</v>
          </cell>
          <cell r="BA27">
            <v>-9957921.3100000005</v>
          </cell>
          <cell r="BB27">
            <v>0</v>
          </cell>
          <cell r="BC27">
            <v>0</v>
          </cell>
          <cell r="BD27">
            <v>394404295</v>
          </cell>
          <cell r="BE27">
            <v>0</v>
          </cell>
          <cell r="BF27">
            <v>0</v>
          </cell>
          <cell r="BG27">
            <v>0</v>
          </cell>
          <cell r="BH27">
            <v>0</v>
          </cell>
          <cell r="BI27">
            <v>0</v>
          </cell>
          <cell r="BJ27">
            <v>19202207</v>
          </cell>
          <cell r="BK27">
            <v>0</v>
          </cell>
        </row>
        <row r="28">
          <cell r="C28" t="str">
            <v>1.2.13</v>
          </cell>
          <cell r="D28" t="str">
            <v>Competitiveness (More developed regions)</v>
          </cell>
          <cell r="E28">
            <v>0</v>
          </cell>
          <cell r="F28">
            <v>0</v>
          </cell>
          <cell r="G28">
            <v>0</v>
          </cell>
          <cell r="H28">
            <v>0</v>
          </cell>
          <cell r="I28">
            <v>6323290004</v>
          </cell>
          <cell r="J28">
            <v>9154996894</v>
          </cell>
          <cell r="K28">
            <v>7900418439</v>
          </cell>
          <cell r="L28">
            <v>8296392916</v>
          </cell>
          <cell r="M28">
            <v>8467709066</v>
          </cell>
          <cell r="N28">
            <v>8675695815</v>
          </cell>
          <cell r="O28">
            <v>8822311588</v>
          </cell>
          <cell r="P28">
            <v>0</v>
          </cell>
          <cell r="Q28">
            <v>6320430219</v>
          </cell>
          <cell r="R28">
            <v>9154996894</v>
          </cell>
          <cell r="S28">
            <v>7900418439</v>
          </cell>
          <cell r="T28">
            <v>8296392916</v>
          </cell>
          <cell r="U28">
            <v>8466542510</v>
          </cell>
          <cell r="V28">
            <v>8703954311</v>
          </cell>
          <cell r="W28">
            <v>0</v>
          </cell>
          <cell r="X28">
            <v>0</v>
          </cell>
          <cell r="Y28">
            <v>281220017</v>
          </cell>
          <cell r="Z28">
            <v>1318547973</v>
          </cell>
          <cell r="AA28">
            <v>2502121939</v>
          </cell>
          <cell r="AB28">
            <v>3693434156</v>
          </cell>
          <cell r="AC28">
            <v>6294321328</v>
          </cell>
          <cell r="AD28">
            <v>7134803608</v>
          </cell>
          <cell r="AE28">
            <v>7698026179</v>
          </cell>
          <cell r="AF28">
            <v>8502982387</v>
          </cell>
          <cell r="AG28">
            <v>7419158614</v>
          </cell>
          <cell r="AH28">
            <v>4251565028</v>
          </cell>
          <cell r="AI28">
            <v>3568411669.598217</v>
          </cell>
          <cell r="AJ28">
            <v>1631864232.5982168</v>
          </cell>
          <cell r="AK28">
            <v>2960172538</v>
          </cell>
          <cell r="AL28">
            <v>-470101259.1964336</v>
          </cell>
          <cell r="AM28">
            <v>0</v>
          </cell>
          <cell r="AN28">
            <v>0</v>
          </cell>
          <cell r="AO28">
            <v>0</v>
          </cell>
          <cell r="AP28">
            <v>0</v>
          </cell>
          <cell r="AQ28">
            <v>-11767451</v>
          </cell>
          <cell r="AR28">
            <v>-48857139</v>
          </cell>
          <cell r="AS28">
            <v>-37229607</v>
          </cell>
          <cell r="AT28">
            <v>-531918318</v>
          </cell>
          <cell r="AU28">
            <v>0</v>
          </cell>
          <cell r="AV28">
            <v>0</v>
          </cell>
          <cell r="AW28">
            <v>0</v>
          </cell>
          <cell r="AX28">
            <v>82681960</v>
          </cell>
          <cell r="AY28">
            <v>-362238889</v>
          </cell>
          <cell r="AZ28">
            <v>158859446</v>
          </cell>
          <cell r="BA28">
            <v>-288294265.5</v>
          </cell>
          <cell r="BB28">
            <v>0</v>
          </cell>
          <cell r="BC28">
            <v>0</v>
          </cell>
          <cell r="BD28">
            <v>1527568668</v>
          </cell>
          <cell r="BE28">
            <v>0</v>
          </cell>
          <cell r="BF28">
            <v>0</v>
          </cell>
          <cell r="BG28">
            <v>0</v>
          </cell>
          <cell r="BH28">
            <v>0</v>
          </cell>
          <cell r="BI28">
            <v>0</v>
          </cell>
          <cell r="BJ28">
            <v>29588723</v>
          </cell>
          <cell r="BK28">
            <v>0</v>
          </cell>
        </row>
        <row r="29">
          <cell r="C29" t="str">
            <v>1.2.14</v>
          </cell>
          <cell r="D29" t="str">
            <v>Outermost and sparsely populated regions</v>
          </cell>
          <cell r="E29">
            <v>0</v>
          </cell>
          <cell r="F29">
            <v>0</v>
          </cell>
          <cell r="G29">
            <v>0</v>
          </cell>
          <cell r="H29">
            <v>0</v>
          </cell>
          <cell r="I29">
            <v>144093487</v>
          </cell>
          <cell r="J29">
            <v>278520741</v>
          </cell>
          <cell r="K29">
            <v>217673091</v>
          </cell>
          <cell r="L29">
            <v>222029433</v>
          </cell>
          <cell r="M29">
            <v>226472828</v>
          </cell>
          <cell r="N29">
            <v>231004998</v>
          </cell>
          <cell r="O29">
            <v>235627457</v>
          </cell>
          <cell r="P29">
            <v>0</v>
          </cell>
          <cell r="Q29">
            <v>144093487</v>
          </cell>
          <cell r="R29">
            <v>278520741</v>
          </cell>
          <cell r="S29">
            <v>217673091</v>
          </cell>
          <cell r="T29">
            <v>222029433</v>
          </cell>
          <cell r="U29">
            <v>226472828</v>
          </cell>
          <cell r="V29">
            <v>231004998</v>
          </cell>
          <cell r="W29">
            <v>0</v>
          </cell>
          <cell r="X29">
            <v>0</v>
          </cell>
          <cell r="Y29">
            <v>6598693</v>
          </cell>
          <cell r="Z29">
            <v>25428484</v>
          </cell>
          <cell r="AA29">
            <v>85465018</v>
          </cell>
          <cell r="AB29">
            <v>125885700</v>
          </cell>
          <cell r="AC29">
            <v>257176970</v>
          </cell>
          <cell r="AD29">
            <v>214704623</v>
          </cell>
          <cell r="AE29">
            <v>201595787</v>
          </cell>
          <cell r="AF29">
            <v>190266781</v>
          </cell>
          <cell r="AG29">
            <v>165065599</v>
          </cell>
          <cell r="AH29">
            <v>94599532</v>
          </cell>
          <cell r="AI29">
            <v>81641781.515657946</v>
          </cell>
          <cell r="AJ29">
            <v>38771782.515657946</v>
          </cell>
          <cell r="AK29">
            <v>86307611</v>
          </cell>
          <cell r="AL29">
            <v>-13442309.031315887</v>
          </cell>
          <cell r="AM29">
            <v>0</v>
          </cell>
          <cell r="AN29">
            <v>0</v>
          </cell>
          <cell r="AO29">
            <v>0</v>
          </cell>
          <cell r="AP29">
            <v>0</v>
          </cell>
          <cell r="AQ29">
            <v>0</v>
          </cell>
          <cell r="AR29">
            <v>0</v>
          </cell>
          <cell r="AS29">
            <v>-144600</v>
          </cell>
          <cell r="AT29">
            <v>-8723101</v>
          </cell>
          <cell r="AU29">
            <v>0</v>
          </cell>
          <cell r="AV29">
            <v>0</v>
          </cell>
          <cell r="AW29">
            <v>0</v>
          </cell>
          <cell r="AX29">
            <v>-5580209</v>
          </cell>
          <cell r="AY29">
            <v>5725182</v>
          </cell>
          <cell r="AZ29">
            <v>13222145</v>
          </cell>
          <cell r="BA29">
            <v>-18947327.399999999</v>
          </cell>
          <cell r="BB29">
            <v>0</v>
          </cell>
          <cell r="BC29">
            <v>0</v>
          </cell>
          <cell r="BD29">
            <v>0</v>
          </cell>
          <cell r="BE29">
            <v>0</v>
          </cell>
          <cell r="BF29">
            <v>0</v>
          </cell>
          <cell r="BG29">
            <v>0</v>
          </cell>
          <cell r="BH29">
            <v>0</v>
          </cell>
          <cell r="BI29">
            <v>0</v>
          </cell>
          <cell r="BJ29">
            <v>0</v>
          </cell>
          <cell r="BK29">
            <v>0</v>
          </cell>
        </row>
        <row r="30">
          <cell r="C30" t="str">
            <v>1.2.15</v>
          </cell>
          <cell r="D30" t="str">
            <v>Cohesion fund</v>
          </cell>
          <cell r="E30">
            <v>0</v>
          </cell>
          <cell r="F30">
            <v>0</v>
          </cell>
          <cell r="G30">
            <v>0</v>
          </cell>
          <cell r="H30">
            <v>0</v>
          </cell>
          <cell r="I30">
            <v>6112601909</v>
          </cell>
          <cell r="J30">
            <v>10173251052</v>
          </cell>
          <cell r="K30">
            <v>8732034574</v>
          </cell>
          <cell r="L30">
            <v>9055827791</v>
          </cell>
          <cell r="M30">
            <v>9393849254</v>
          </cell>
          <cell r="N30">
            <v>9753622052</v>
          </cell>
          <cell r="O30">
            <v>10064646374</v>
          </cell>
          <cell r="P30">
            <v>0</v>
          </cell>
          <cell r="Q30">
            <v>7092374158</v>
          </cell>
          <cell r="R30">
            <v>10173251052</v>
          </cell>
          <cell r="S30">
            <v>8732034574</v>
          </cell>
          <cell r="T30">
            <v>9055827791</v>
          </cell>
          <cell r="U30">
            <v>9393849254</v>
          </cell>
          <cell r="V30">
            <v>9753622052</v>
          </cell>
          <cell r="W30">
            <v>0</v>
          </cell>
          <cell r="X30">
            <v>0</v>
          </cell>
          <cell r="Y30">
            <v>204254030</v>
          </cell>
          <cell r="Z30">
            <v>1216035800</v>
          </cell>
          <cell r="AA30">
            <v>4191055956</v>
          </cell>
          <cell r="AB30">
            <v>5444485886</v>
          </cell>
          <cell r="AC30">
            <v>7356481633</v>
          </cell>
          <cell r="AD30">
            <v>7754677475</v>
          </cell>
          <cell r="AE30">
            <v>8300000000</v>
          </cell>
          <cell r="AF30">
            <v>9678993775</v>
          </cell>
          <cell r="AG30">
            <v>8226895823</v>
          </cell>
          <cell r="AH30">
            <v>2791852008</v>
          </cell>
          <cell r="AI30">
            <v>4058430519.3990803</v>
          </cell>
          <cell r="AJ30">
            <v>1969331597.39908</v>
          </cell>
          <cell r="AK30">
            <v>3900470688</v>
          </cell>
          <cell r="AL30">
            <v>-553436066.79816008</v>
          </cell>
          <cell r="AM30">
            <v>0</v>
          </cell>
          <cell r="AN30">
            <v>0</v>
          </cell>
          <cell r="AO30">
            <v>0</v>
          </cell>
          <cell r="AP30">
            <v>0</v>
          </cell>
          <cell r="AQ30">
            <v>0</v>
          </cell>
          <cell r="AR30">
            <v>0</v>
          </cell>
          <cell r="AS30">
            <v>0</v>
          </cell>
          <cell r="AT30">
            <v>0</v>
          </cell>
          <cell r="AU30">
            <v>-982996970</v>
          </cell>
          <cell r="AV30">
            <v>0</v>
          </cell>
          <cell r="AW30">
            <v>0</v>
          </cell>
          <cell r="AX30">
            <v>-109353111</v>
          </cell>
          <cell r="AY30">
            <v>262316915</v>
          </cell>
          <cell r="AZ30">
            <v>1103970681</v>
          </cell>
          <cell r="BA30">
            <v>-931705178.5</v>
          </cell>
          <cell r="BB30">
            <v>0</v>
          </cell>
          <cell r="BC30">
            <v>0</v>
          </cell>
          <cell r="BD30">
            <v>761296791</v>
          </cell>
          <cell r="BE30">
            <v>0</v>
          </cell>
          <cell r="BF30">
            <v>0</v>
          </cell>
          <cell r="BG30">
            <v>0</v>
          </cell>
          <cell r="BH30">
            <v>0</v>
          </cell>
          <cell r="BI30">
            <v>0</v>
          </cell>
          <cell r="BJ30">
            <v>1500000</v>
          </cell>
          <cell r="BK30">
            <v>0</v>
          </cell>
        </row>
        <row r="31">
          <cell r="C31" t="str">
            <v>1.2.16</v>
          </cell>
          <cell r="D31">
            <v>0</v>
          </cell>
          <cell r="E31">
            <v>0</v>
          </cell>
          <cell r="F31">
            <v>0</v>
          </cell>
          <cell r="G31">
            <v>0</v>
          </cell>
          <cell r="H31">
            <v>0</v>
          </cell>
          <cell r="I31">
            <v>0</v>
          </cell>
          <cell r="J31">
            <v>0</v>
          </cell>
          <cell r="K31">
            <v>0</v>
          </cell>
          <cell r="L31">
            <v>0</v>
          </cell>
          <cell r="M31">
            <v>0</v>
          </cell>
          <cell r="N31">
            <v>0</v>
          </cell>
          <cell r="O31">
            <v>5000000000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2500000000</v>
          </cell>
          <cell r="AF31">
            <v>275000000</v>
          </cell>
          <cell r="AG31">
            <v>475000000</v>
          </cell>
          <cell r="AH31">
            <v>1700000000</v>
          </cell>
          <cell r="AI31">
            <v>0</v>
          </cell>
          <cell r="AJ31">
            <v>50000000</v>
          </cell>
          <cell r="AK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row>
        <row r="32">
          <cell r="C32" t="str">
            <v>1.2.2</v>
          </cell>
          <cell r="D32" t="str">
            <v>European territorial cooperation</v>
          </cell>
          <cell r="E32">
            <v>0</v>
          </cell>
          <cell r="F32">
            <v>0</v>
          </cell>
          <cell r="G32">
            <v>0</v>
          </cell>
          <cell r="H32">
            <v>0</v>
          </cell>
          <cell r="I32">
            <v>152247345</v>
          </cell>
          <cell r="J32">
            <v>1047722148</v>
          </cell>
          <cell r="K32">
            <v>1048838716</v>
          </cell>
          <cell r="L32">
            <v>1939823546</v>
          </cell>
          <cell r="M32">
            <v>1934268881</v>
          </cell>
          <cell r="N32">
            <v>1972954405</v>
          </cell>
          <cell r="O32">
            <v>2012413622</v>
          </cell>
          <cell r="P32">
            <v>0</v>
          </cell>
          <cell r="Q32">
            <v>152247345</v>
          </cell>
          <cell r="R32">
            <v>1040489281</v>
          </cell>
          <cell r="S32">
            <v>1048838716</v>
          </cell>
          <cell r="T32">
            <v>1939823546</v>
          </cell>
          <cell r="U32">
            <v>1934268881</v>
          </cell>
          <cell r="V32">
            <v>1972938433</v>
          </cell>
          <cell r="W32">
            <v>0</v>
          </cell>
          <cell r="X32">
            <v>0</v>
          </cell>
          <cell r="Y32">
            <v>19725010</v>
          </cell>
          <cell r="Z32">
            <v>181440244</v>
          </cell>
          <cell r="AA32">
            <v>340633734</v>
          </cell>
          <cell r="AB32">
            <v>453680377</v>
          </cell>
          <cell r="AC32">
            <v>971031489</v>
          </cell>
          <cell r="AD32">
            <v>1446028136</v>
          </cell>
          <cell r="AE32">
            <v>1284989134</v>
          </cell>
          <cell r="AF32">
            <v>1684684238</v>
          </cell>
          <cell r="AG32">
            <v>1461544739</v>
          </cell>
          <cell r="AH32">
            <v>837615164</v>
          </cell>
          <cell r="AI32">
            <v>710007506.51102519</v>
          </cell>
          <cell r="AJ32">
            <v>330422524.51102519</v>
          </cell>
          <cell r="AK32">
            <v>764195783</v>
          </cell>
          <cell r="AL32">
            <v>-93271593.022050411</v>
          </cell>
          <cell r="AM32">
            <v>0</v>
          </cell>
          <cell r="AN32">
            <v>0</v>
          </cell>
          <cell r="AO32">
            <v>0</v>
          </cell>
          <cell r="AP32">
            <v>0</v>
          </cell>
          <cell r="AQ32">
            <v>0</v>
          </cell>
          <cell r="AR32">
            <v>-219823</v>
          </cell>
          <cell r="AS32">
            <v>0</v>
          </cell>
          <cell r="AT32">
            <v>-77237184</v>
          </cell>
          <cell r="AU32">
            <v>0</v>
          </cell>
          <cell r="AV32">
            <v>0</v>
          </cell>
          <cell r="AW32">
            <v>0</v>
          </cell>
          <cell r="AX32">
            <v>131411162</v>
          </cell>
          <cell r="AY32">
            <v>120204817</v>
          </cell>
          <cell r="AZ32">
            <v>117547689</v>
          </cell>
          <cell r="BA32">
            <v>-149903339.40000001</v>
          </cell>
          <cell r="BB32">
            <v>0</v>
          </cell>
          <cell r="BC32">
            <v>0</v>
          </cell>
          <cell r="BD32">
            <v>50624280</v>
          </cell>
          <cell r="BE32">
            <v>0</v>
          </cell>
          <cell r="BF32">
            <v>0</v>
          </cell>
          <cell r="BG32">
            <v>0</v>
          </cell>
          <cell r="BH32">
            <v>23067859</v>
          </cell>
          <cell r="BI32">
            <v>0</v>
          </cell>
          <cell r="BJ32">
            <v>0</v>
          </cell>
          <cell r="BK32">
            <v>0</v>
          </cell>
        </row>
        <row r="33">
          <cell r="C33" t="str">
            <v>1.2.31</v>
          </cell>
          <cell r="D33" t="str">
            <v>Technical assistance</v>
          </cell>
          <cell r="E33">
            <v>14798618</v>
          </cell>
          <cell r="F33">
            <v>14798618</v>
          </cell>
          <cell r="G33">
            <v>0</v>
          </cell>
          <cell r="H33">
            <v>0</v>
          </cell>
          <cell r="I33">
            <v>188784741</v>
          </cell>
          <cell r="J33">
            <v>192828945</v>
          </cell>
          <cell r="K33">
            <v>230949523</v>
          </cell>
          <cell r="L33">
            <v>215966203</v>
          </cell>
          <cell r="M33">
            <v>251784592</v>
          </cell>
          <cell r="N33">
            <v>239700874</v>
          </cell>
          <cell r="O33">
            <v>274321154</v>
          </cell>
          <cell r="P33">
            <v>0</v>
          </cell>
          <cell r="Q33">
            <v>193978652.09999999</v>
          </cell>
          <cell r="R33">
            <v>172955769.80000001</v>
          </cell>
          <cell r="S33">
            <v>211221038.5</v>
          </cell>
          <cell r="T33">
            <v>208512519</v>
          </cell>
          <cell r="U33">
            <v>246082175</v>
          </cell>
          <cell r="V33">
            <v>227764432.90000001</v>
          </cell>
          <cell r="W33">
            <v>0</v>
          </cell>
          <cell r="X33">
            <v>0</v>
          </cell>
          <cell r="Y33">
            <v>62683595</v>
          </cell>
          <cell r="Z33">
            <v>152798666</v>
          </cell>
          <cell r="AA33">
            <v>176196949</v>
          </cell>
          <cell r="AB33">
            <v>156158430</v>
          </cell>
          <cell r="AC33">
            <v>195088210</v>
          </cell>
          <cell r="AD33">
            <v>185787708</v>
          </cell>
          <cell r="AE33">
            <v>230928007</v>
          </cell>
          <cell r="AF33">
            <v>113579257</v>
          </cell>
          <cell r="AG33">
            <v>84408372</v>
          </cell>
          <cell r="AH33">
            <v>53382914</v>
          </cell>
          <cell r="AI33">
            <v>29022264</v>
          </cell>
          <cell r="AJ33">
            <v>16751757</v>
          </cell>
          <cell r="AK33">
            <v>5567112</v>
          </cell>
          <cell r="AL33">
            <v>0</v>
          </cell>
          <cell r="AM33">
            <v>-2066900</v>
          </cell>
          <cell r="AN33">
            <v>-3013688</v>
          </cell>
          <cell r="AO33">
            <v>-20341796</v>
          </cell>
          <cell r="AP33">
            <v>-7901315</v>
          </cell>
          <cell r="AQ33">
            <v>-18240924.82</v>
          </cell>
          <cell r="AR33">
            <v>-19556237.43</v>
          </cell>
          <cell r="AS33">
            <v>-6770958.6900000004</v>
          </cell>
          <cell r="AT33">
            <v>2831314</v>
          </cell>
          <cell r="AU33">
            <v>-1240000</v>
          </cell>
          <cell r="AV33">
            <v>0</v>
          </cell>
          <cell r="AW33">
            <v>0</v>
          </cell>
          <cell r="AX33">
            <v>-46725</v>
          </cell>
          <cell r="AY33">
            <v>-222986</v>
          </cell>
          <cell r="AZ33">
            <v>-835832</v>
          </cell>
          <cell r="BA33">
            <v>140178.06</v>
          </cell>
          <cell r="BB33">
            <v>0</v>
          </cell>
          <cell r="BC33">
            <v>-12818153</v>
          </cell>
          <cell r="BD33">
            <v>-13995416</v>
          </cell>
          <cell r="BE33">
            <v>-11757025</v>
          </cell>
          <cell r="BF33">
            <v>-10512593</v>
          </cell>
          <cell r="BG33">
            <v>0</v>
          </cell>
          <cell r="BH33">
            <v>-9667939</v>
          </cell>
          <cell r="BI33">
            <v>-10295623.189999999</v>
          </cell>
          <cell r="BJ33">
            <v>-12688688.859999999</v>
          </cell>
          <cell r="BK33">
            <v>0</v>
          </cell>
        </row>
        <row r="34">
          <cell r="C34" t="str">
            <v>1.2.4</v>
          </cell>
          <cell r="D34" t="str">
            <v>European Aid to the Most Deprived (FEAD)</v>
          </cell>
          <cell r="E34">
            <v>0</v>
          </cell>
          <cell r="F34">
            <v>0</v>
          </cell>
          <cell r="G34">
            <v>0</v>
          </cell>
          <cell r="H34">
            <v>0</v>
          </cell>
          <cell r="I34">
            <v>514789706</v>
          </cell>
          <cell r="J34">
            <v>525082709</v>
          </cell>
          <cell r="K34">
            <v>535582658</v>
          </cell>
          <cell r="L34">
            <v>546256912</v>
          </cell>
          <cell r="M34">
            <v>556874653</v>
          </cell>
          <cell r="N34">
            <v>567780144</v>
          </cell>
          <cell r="O34">
            <v>578987746</v>
          </cell>
          <cell r="P34">
            <v>0</v>
          </cell>
          <cell r="Q34">
            <v>512987948</v>
          </cell>
          <cell r="R34">
            <v>524442419</v>
          </cell>
          <cell r="S34">
            <v>535143764.60000002</v>
          </cell>
          <cell r="T34">
            <v>545742600</v>
          </cell>
          <cell r="U34">
            <v>556657649</v>
          </cell>
          <cell r="V34">
            <v>567019674</v>
          </cell>
          <cell r="W34">
            <v>0</v>
          </cell>
          <cell r="X34">
            <v>0</v>
          </cell>
          <cell r="Y34">
            <v>409526764</v>
          </cell>
          <cell r="Z34">
            <v>45558482</v>
          </cell>
          <cell r="AA34">
            <v>278162066</v>
          </cell>
          <cell r="AB34">
            <v>291090714</v>
          </cell>
          <cell r="AC34">
            <v>347030888</v>
          </cell>
          <cell r="AD34">
            <v>411924415</v>
          </cell>
          <cell r="AE34">
            <v>411180000</v>
          </cell>
          <cell r="AF34">
            <v>545000000</v>
          </cell>
          <cell r="AG34">
            <v>405023766</v>
          </cell>
          <cell r="AH34">
            <v>243014260</v>
          </cell>
          <cell r="AI34">
            <v>183712834</v>
          </cell>
          <cell r="AJ34">
            <v>110808555</v>
          </cell>
          <cell r="AK34">
            <v>0</v>
          </cell>
          <cell r="AL34">
            <v>70000000</v>
          </cell>
          <cell r="AM34">
            <v>0</v>
          </cell>
          <cell r="AN34">
            <v>-198574</v>
          </cell>
          <cell r="AO34">
            <v>-193369</v>
          </cell>
          <cell r="AP34">
            <v>-377483</v>
          </cell>
          <cell r="AQ34">
            <v>-216639.32</v>
          </cell>
          <cell r="AR34">
            <v>-1016468.17</v>
          </cell>
          <cell r="AS34">
            <v>-84684.11</v>
          </cell>
          <cell r="AT34">
            <v>0</v>
          </cell>
          <cell r="AU34">
            <v>1240000</v>
          </cell>
          <cell r="AV34">
            <v>0</v>
          </cell>
          <cell r="AW34">
            <v>0</v>
          </cell>
          <cell r="AX34">
            <v>6439498</v>
          </cell>
          <cell r="AY34">
            <v>-6439498</v>
          </cell>
          <cell r="AZ34">
            <v>-68385097</v>
          </cell>
          <cell r="BA34">
            <v>-1424012.78</v>
          </cell>
          <cell r="BB34">
            <v>0</v>
          </cell>
          <cell r="BC34">
            <v>0</v>
          </cell>
          <cell r="BD34">
            <v>12203892</v>
          </cell>
          <cell r="BE34">
            <v>-11713</v>
          </cell>
          <cell r="BF34">
            <v>-3832</v>
          </cell>
          <cell r="BG34">
            <v>0</v>
          </cell>
          <cell r="BH34">
            <v>-52080</v>
          </cell>
          <cell r="BI34">
            <v>-22299.040000000001</v>
          </cell>
          <cell r="BJ34">
            <v>-95516.23</v>
          </cell>
          <cell r="BK34">
            <v>0</v>
          </cell>
        </row>
        <row r="35">
          <cell r="C35" t="str">
            <v>1.2.5</v>
          </cell>
          <cell r="D35" t="str">
            <v>Youth Employment initiative (specific top-up allocation)</v>
          </cell>
          <cell r="E35">
            <v>0</v>
          </cell>
          <cell r="F35">
            <v>0</v>
          </cell>
          <cell r="G35">
            <v>0</v>
          </cell>
          <cell r="H35">
            <v>0</v>
          </cell>
          <cell r="I35">
            <v>1706644381</v>
          </cell>
          <cell r="J35">
            <v>1504571025</v>
          </cell>
          <cell r="K35">
            <v>0</v>
          </cell>
          <cell r="L35">
            <v>500000000</v>
          </cell>
          <cell r="M35">
            <v>350000000</v>
          </cell>
          <cell r="N35">
            <v>308522272</v>
          </cell>
          <cell r="O35">
            <v>145000000</v>
          </cell>
          <cell r="P35">
            <v>0</v>
          </cell>
          <cell r="Q35">
            <v>1706644381</v>
          </cell>
          <cell r="R35">
            <v>1504571024</v>
          </cell>
          <cell r="S35">
            <v>0</v>
          </cell>
          <cell r="T35">
            <v>500000000</v>
          </cell>
          <cell r="U35">
            <v>350000000</v>
          </cell>
          <cell r="V35">
            <v>302382301</v>
          </cell>
          <cell r="W35">
            <v>0</v>
          </cell>
          <cell r="X35">
            <v>0</v>
          </cell>
          <cell r="Y35">
            <v>34343715</v>
          </cell>
          <cell r="Z35">
            <v>1035056386</v>
          </cell>
          <cell r="AA35">
            <v>346599485</v>
          </cell>
          <cell r="AB35">
            <v>49003607</v>
          </cell>
          <cell r="AC35">
            <v>820000000</v>
          </cell>
          <cell r="AD35">
            <v>522891931</v>
          </cell>
          <cell r="AE35">
            <v>603000000</v>
          </cell>
          <cell r="AF35">
            <v>643000000</v>
          </cell>
          <cell r="AG35">
            <v>164974082</v>
          </cell>
          <cell r="AH35">
            <v>73799118</v>
          </cell>
          <cell r="AI35">
            <v>32209706.000000007</v>
          </cell>
          <cell r="AJ35">
            <v>10069970.000000007</v>
          </cell>
          <cell r="AK35">
            <v>0</v>
          </cell>
          <cell r="AL35">
            <v>68418999.999999985</v>
          </cell>
          <cell r="AM35">
            <v>0</v>
          </cell>
          <cell r="AN35">
            <v>0</v>
          </cell>
          <cell r="AO35">
            <v>0</v>
          </cell>
          <cell r="AP35">
            <v>0</v>
          </cell>
          <cell r="AQ35">
            <v>-7465678</v>
          </cell>
          <cell r="AR35">
            <v>-13336967</v>
          </cell>
          <cell r="AS35">
            <v>0</v>
          </cell>
          <cell r="AT35">
            <v>0</v>
          </cell>
          <cell r="AU35">
            <v>0</v>
          </cell>
          <cell r="AV35">
            <v>0</v>
          </cell>
          <cell r="AW35">
            <v>420116068</v>
          </cell>
          <cell r="AX35">
            <v>-418621915</v>
          </cell>
          <cell r="AY35">
            <v>-115446975</v>
          </cell>
          <cell r="AZ35">
            <v>54908503</v>
          </cell>
          <cell r="BA35">
            <v>64418157.590000004</v>
          </cell>
          <cell r="BB35">
            <v>0</v>
          </cell>
          <cell r="BC35">
            <v>0</v>
          </cell>
          <cell r="BD35">
            <v>132290556</v>
          </cell>
          <cell r="BE35">
            <v>0</v>
          </cell>
          <cell r="BF35">
            <v>0</v>
          </cell>
          <cell r="BG35">
            <v>0</v>
          </cell>
          <cell r="BH35">
            <v>0</v>
          </cell>
          <cell r="BI35">
            <v>0</v>
          </cell>
          <cell r="BJ35">
            <v>25383742</v>
          </cell>
          <cell r="BK35">
            <v>0</v>
          </cell>
        </row>
        <row r="36">
          <cell r="C36" t="str">
            <v>1.2.6</v>
          </cell>
          <cell r="D36" t="str">
            <v>Contribution to the Connecting Europe Facility (CEF)</v>
          </cell>
          <cell r="E36">
            <v>0</v>
          </cell>
          <cell r="F36">
            <v>0</v>
          </cell>
          <cell r="G36">
            <v>0</v>
          </cell>
          <cell r="H36">
            <v>0</v>
          </cell>
          <cell r="I36">
            <v>982996970</v>
          </cell>
          <cell r="J36">
            <v>1216978479</v>
          </cell>
          <cell r="K36">
            <v>2376533929</v>
          </cell>
          <cell r="L36">
            <v>1593294593</v>
          </cell>
          <cell r="M36">
            <v>1655141180</v>
          </cell>
          <cell r="N36">
            <v>1700429260</v>
          </cell>
          <cell r="O36">
            <v>1780568418</v>
          </cell>
          <cell r="P36">
            <v>0</v>
          </cell>
          <cell r="Q36">
            <v>0</v>
          </cell>
          <cell r="R36">
            <v>1216978479</v>
          </cell>
          <cell r="S36">
            <v>2376533929</v>
          </cell>
          <cell r="T36">
            <v>1593294593</v>
          </cell>
          <cell r="U36">
            <v>1655141180</v>
          </cell>
          <cell r="V36">
            <v>1700429260</v>
          </cell>
          <cell r="W36">
            <v>0</v>
          </cell>
          <cell r="X36">
            <v>0</v>
          </cell>
          <cell r="Y36">
            <v>0</v>
          </cell>
          <cell r="Z36">
            <v>393562710</v>
          </cell>
          <cell r="AA36">
            <v>776989118</v>
          </cell>
          <cell r="AB36">
            <v>289556940</v>
          </cell>
          <cell r="AC36">
            <v>724771882</v>
          </cell>
          <cell r="AD36">
            <v>843400306</v>
          </cell>
          <cell r="AE36">
            <v>1113461793</v>
          </cell>
          <cell r="AF36">
            <v>1303600000</v>
          </cell>
          <cell r="AG36">
            <v>1550000000</v>
          </cell>
          <cell r="AH36">
            <v>1550000000</v>
          </cell>
          <cell r="AI36">
            <v>850000000</v>
          </cell>
          <cell r="AJ36">
            <v>1442280845</v>
          </cell>
          <cell r="AK36">
            <v>0</v>
          </cell>
          <cell r="AL36">
            <v>0</v>
          </cell>
          <cell r="AM36">
            <v>0</v>
          </cell>
          <cell r="AN36">
            <v>0</v>
          </cell>
          <cell r="AO36">
            <v>-3009938</v>
          </cell>
          <cell r="AP36">
            <v>-1003</v>
          </cell>
          <cell r="AQ36">
            <v>-12680314.539999999</v>
          </cell>
          <cell r="AR36">
            <v>-11255996.6</v>
          </cell>
          <cell r="AS36">
            <v>-51580296.869999997</v>
          </cell>
          <cell r="AT36">
            <v>-410172000</v>
          </cell>
          <cell r="AU36">
            <v>982996970</v>
          </cell>
          <cell r="AV36">
            <v>0</v>
          </cell>
          <cell r="AW36">
            <v>-631802</v>
          </cell>
          <cell r="AX36">
            <v>-1577371</v>
          </cell>
          <cell r="AY36">
            <v>-27426935</v>
          </cell>
          <cell r="AZ36">
            <v>-1563877</v>
          </cell>
          <cell r="BA36">
            <v>50180.9</v>
          </cell>
          <cell r="BB36">
            <v>0</v>
          </cell>
          <cell r="BC36">
            <v>0</v>
          </cell>
          <cell r="BD36">
            <v>0</v>
          </cell>
          <cell r="BE36">
            <v>0</v>
          </cell>
          <cell r="BF36">
            <v>0</v>
          </cell>
          <cell r="BG36">
            <v>0</v>
          </cell>
          <cell r="BH36">
            <v>0</v>
          </cell>
          <cell r="BI36">
            <v>0</v>
          </cell>
          <cell r="BJ36">
            <v>0</v>
          </cell>
          <cell r="BK36">
            <v>0</v>
          </cell>
        </row>
        <row r="37">
          <cell r="C37" t="str">
            <v>1.2.PPPA</v>
          </cell>
          <cell r="D37" t="str">
            <v>Pilot projects and preparatory actions</v>
          </cell>
          <cell r="E37">
            <v>11763821</v>
          </cell>
          <cell r="F37">
            <v>11763821</v>
          </cell>
          <cell r="G37">
            <v>11763821</v>
          </cell>
          <cell r="H37">
            <v>0</v>
          </cell>
          <cell r="I37">
            <v>5950000</v>
          </cell>
          <cell r="J37">
            <v>3500000</v>
          </cell>
          <cell r="K37">
            <v>12500000</v>
          </cell>
          <cell r="L37">
            <v>12800000</v>
          </cell>
          <cell r="M37">
            <v>7700000</v>
          </cell>
          <cell r="N37">
            <v>3675000</v>
          </cell>
          <cell r="O37">
            <v>5600000</v>
          </cell>
          <cell r="P37">
            <v>0</v>
          </cell>
          <cell r="Q37">
            <v>5857676.25</v>
          </cell>
          <cell r="R37">
            <v>3500000</v>
          </cell>
          <cell r="S37">
            <v>12500000</v>
          </cell>
          <cell r="T37">
            <v>12786147</v>
          </cell>
          <cell r="U37">
            <v>7678955</v>
          </cell>
          <cell r="V37">
            <v>3675000</v>
          </cell>
          <cell r="W37">
            <v>0</v>
          </cell>
          <cell r="X37">
            <v>0</v>
          </cell>
          <cell r="Y37">
            <v>5952463</v>
          </cell>
          <cell r="Z37">
            <v>3740821</v>
          </cell>
          <cell r="AA37">
            <v>7218527</v>
          </cell>
          <cell r="AB37">
            <v>4827693</v>
          </cell>
          <cell r="AC37">
            <v>8606348</v>
          </cell>
          <cell r="AD37">
            <v>10577533</v>
          </cell>
          <cell r="AE37">
            <v>12137892</v>
          </cell>
          <cell r="AF37">
            <v>0</v>
          </cell>
          <cell r="AG37">
            <v>0</v>
          </cell>
          <cell r="AH37">
            <v>0</v>
          </cell>
          <cell r="AI37">
            <v>0</v>
          </cell>
          <cell r="AJ37">
            <v>0</v>
          </cell>
          <cell r="AK37">
            <v>0</v>
          </cell>
          <cell r="AL37">
            <v>0</v>
          </cell>
          <cell r="AM37">
            <v>-723183</v>
          </cell>
          <cell r="AN37">
            <v>-187846</v>
          </cell>
          <cell r="AO37">
            <v>-1263769</v>
          </cell>
          <cell r="AP37">
            <v>-838483</v>
          </cell>
          <cell r="AQ37">
            <v>-721720.68</v>
          </cell>
          <cell r="AR37">
            <v>-1093932.3999999999</v>
          </cell>
          <cell r="AS37">
            <v>-300493.43</v>
          </cell>
          <cell r="AT37">
            <v>0</v>
          </cell>
          <cell r="AU37">
            <v>0</v>
          </cell>
          <cell r="AV37">
            <v>0</v>
          </cell>
          <cell r="AW37">
            <v>0</v>
          </cell>
          <cell r="AX37">
            <v>0</v>
          </cell>
          <cell r="AY37">
            <v>-8852</v>
          </cell>
          <cell r="AZ37">
            <v>-53602</v>
          </cell>
          <cell r="BA37">
            <v>-41250</v>
          </cell>
          <cell r="BB37">
            <v>0</v>
          </cell>
          <cell r="BC37">
            <v>0</v>
          </cell>
          <cell r="BD37">
            <v>0</v>
          </cell>
          <cell r="BE37">
            <v>0</v>
          </cell>
          <cell r="BF37">
            <v>0</v>
          </cell>
          <cell r="BG37">
            <v>0</v>
          </cell>
          <cell r="BH37">
            <v>0</v>
          </cell>
          <cell r="BI37">
            <v>0</v>
          </cell>
          <cell r="BJ37">
            <v>0</v>
          </cell>
          <cell r="BK37">
            <v>0</v>
          </cell>
        </row>
        <row r="38">
          <cell r="C38" t="str">
            <v>2.0.10</v>
          </cell>
          <cell r="D38" t="str">
            <v>European Agricultural Guarantee Fund (EAGF) -  Market related expenditure and direct payments</v>
          </cell>
          <cell r="E38">
            <v>39828925</v>
          </cell>
          <cell r="F38">
            <v>39828925</v>
          </cell>
          <cell r="G38">
            <v>26527144</v>
          </cell>
          <cell r="H38">
            <v>0</v>
          </cell>
          <cell r="I38">
            <v>43779354728</v>
          </cell>
          <cell r="J38">
            <v>43456076762</v>
          </cell>
          <cell r="K38">
            <v>42219085824</v>
          </cell>
          <cell r="L38">
            <v>42610672079</v>
          </cell>
          <cell r="M38">
            <v>43233596530</v>
          </cell>
          <cell r="N38">
            <v>43192398200</v>
          </cell>
          <cell r="O38">
            <v>43410105687</v>
          </cell>
          <cell r="P38">
            <v>0</v>
          </cell>
          <cell r="Q38">
            <v>43764893899</v>
          </cell>
          <cell r="R38">
            <v>43414289826</v>
          </cell>
          <cell r="S38">
            <v>42196853526</v>
          </cell>
          <cell r="T38">
            <v>42592249219</v>
          </cell>
          <cell r="U38">
            <v>43209633817</v>
          </cell>
          <cell r="V38">
            <v>43184806506</v>
          </cell>
          <cell r="W38">
            <v>0</v>
          </cell>
          <cell r="X38">
            <v>0</v>
          </cell>
          <cell r="Y38">
            <v>43761204999</v>
          </cell>
          <cell r="Z38">
            <v>43403692383</v>
          </cell>
          <cell r="AA38">
            <v>42180623567</v>
          </cell>
          <cell r="AB38">
            <v>42628743534</v>
          </cell>
          <cell r="AC38">
            <v>43163689398</v>
          </cell>
          <cell r="AD38">
            <v>43118922179</v>
          </cell>
          <cell r="AE38">
            <v>43380031798</v>
          </cell>
          <cell r="AF38">
            <v>99360876</v>
          </cell>
          <cell r="AG38">
            <v>93441728</v>
          </cell>
          <cell r="AH38">
            <v>40879234</v>
          </cell>
          <cell r="AI38">
            <v>12186666</v>
          </cell>
          <cell r="AJ38">
            <v>0</v>
          </cell>
          <cell r="AK38">
            <v>0</v>
          </cell>
          <cell r="AL38">
            <v>0</v>
          </cell>
          <cell r="AM38">
            <v>-2513938</v>
          </cell>
          <cell r="AN38">
            <v>-2493059</v>
          </cell>
          <cell r="AO38">
            <v>-3141875</v>
          </cell>
          <cell r="AP38">
            <v>-2196672</v>
          </cell>
          <cell r="AQ38">
            <v>-13580944.02</v>
          </cell>
          <cell r="AR38">
            <v>-6024328.8399999999</v>
          </cell>
          <cell r="AS38">
            <v>-10192739.84</v>
          </cell>
          <cell r="AT38">
            <v>-13785443</v>
          </cell>
          <cell r="AU38">
            <v>0</v>
          </cell>
          <cell r="AV38">
            <v>0</v>
          </cell>
          <cell r="AW38">
            <v>1125918</v>
          </cell>
          <cell r="AX38">
            <v>101753593</v>
          </cell>
          <cell r="AY38">
            <v>19810318</v>
          </cell>
          <cell r="AZ38">
            <v>782407</v>
          </cell>
          <cell r="BA38">
            <v>0</v>
          </cell>
          <cell r="BB38">
            <v>0</v>
          </cell>
          <cell r="BC38">
            <v>-12203883</v>
          </cell>
          <cell r="BD38">
            <v>-14479210</v>
          </cell>
          <cell r="BE38">
            <v>-12382245</v>
          </cell>
          <cell r="BF38">
            <v>-195651093</v>
          </cell>
          <cell r="BG38">
            <v>0</v>
          </cell>
          <cell r="BH38">
            <v>-194430795</v>
          </cell>
          <cell r="BI38">
            <v>-192474301</v>
          </cell>
          <cell r="BJ38">
            <v>-202867389.40000001</v>
          </cell>
          <cell r="BK38">
            <v>0</v>
          </cell>
        </row>
        <row r="39">
          <cell r="C39" t="str">
            <v>2.0.2</v>
          </cell>
          <cell r="D39">
            <v>0</v>
          </cell>
          <cell r="E39">
            <v>2021917</v>
          </cell>
          <cell r="F39">
            <v>2021917</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230466844</v>
          </cell>
          <cell r="Z39">
            <v>0</v>
          </cell>
          <cell r="AA39">
            <v>0</v>
          </cell>
          <cell r="AB39">
            <v>0</v>
          </cell>
          <cell r="AC39">
            <v>0</v>
          </cell>
          <cell r="AD39">
            <v>0</v>
          </cell>
          <cell r="AE39">
            <v>0</v>
          </cell>
          <cell r="AF39">
            <v>0</v>
          </cell>
          <cell r="AG39">
            <v>0</v>
          </cell>
          <cell r="AH39">
            <v>0</v>
          </cell>
          <cell r="AI39">
            <v>0</v>
          </cell>
          <cell r="AJ39">
            <v>0</v>
          </cell>
          <cell r="AK39">
            <v>0</v>
          </cell>
          <cell r="AL39">
            <v>0</v>
          </cell>
          <cell r="AM39">
            <v>-136322</v>
          </cell>
          <cell r="AN39">
            <v>0</v>
          </cell>
          <cell r="AO39">
            <v>0</v>
          </cell>
          <cell r="AP39">
            <v>0</v>
          </cell>
          <cell r="AQ39">
            <v>0</v>
          </cell>
          <cell r="AR39">
            <v>0</v>
          </cell>
          <cell r="AS39">
            <v>0</v>
          </cell>
          <cell r="AT39">
            <v>0</v>
          </cell>
          <cell r="AU39">
            <v>-3079571241</v>
          </cell>
          <cell r="AV39">
            <v>0</v>
          </cell>
          <cell r="AW39">
            <v>0</v>
          </cell>
          <cell r="AX39">
            <v>0</v>
          </cell>
          <cell r="AY39">
            <v>0</v>
          </cell>
          <cell r="AZ39">
            <v>0</v>
          </cell>
          <cell r="BA39">
            <v>0</v>
          </cell>
          <cell r="BB39">
            <v>0</v>
          </cell>
          <cell r="BC39">
            <v>-1888144</v>
          </cell>
          <cell r="BD39">
            <v>0</v>
          </cell>
          <cell r="BE39">
            <v>0</v>
          </cell>
          <cell r="BF39">
            <v>0</v>
          </cell>
          <cell r="BG39">
            <v>0</v>
          </cell>
          <cell r="BH39">
            <v>0</v>
          </cell>
          <cell r="BI39">
            <v>0</v>
          </cell>
          <cell r="BJ39">
            <v>0</v>
          </cell>
          <cell r="BK39">
            <v>0</v>
          </cell>
        </row>
        <row r="40">
          <cell r="C40" t="str">
            <v>2.0.20</v>
          </cell>
          <cell r="D40" t="str">
            <v>European Agricultural Fund for Rural Development (EAFRD)</v>
          </cell>
          <cell r="E40">
            <v>0</v>
          </cell>
          <cell r="F40">
            <v>0</v>
          </cell>
          <cell r="G40">
            <v>0</v>
          </cell>
          <cell r="H40">
            <v>0</v>
          </cell>
          <cell r="I40">
            <v>5284950000</v>
          </cell>
          <cell r="J40">
            <v>18169779129</v>
          </cell>
          <cell r="K40">
            <v>18677297019</v>
          </cell>
          <cell r="L40">
            <v>14364015785</v>
          </cell>
          <cell r="M40">
            <v>14380313672</v>
          </cell>
          <cell r="N40">
            <v>14727262537</v>
          </cell>
          <cell r="O40">
            <v>14708662347</v>
          </cell>
          <cell r="P40">
            <v>0</v>
          </cell>
          <cell r="Q40">
            <v>5280135938</v>
          </cell>
          <cell r="R40">
            <v>18166185486</v>
          </cell>
          <cell r="S40">
            <v>18674838142</v>
          </cell>
          <cell r="T40">
            <v>14359999268</v>
          </cell>
          <cell r="U40">
            <v>14379698755</v>
          </cell>
          <cell r="V40">
            <v>14725343342</v>
          </cell>
          <cell r="W40">
            <v>0</v>
          </cell>
          <cell r="X40">
            <v>0</v>
          </cell>
          <cell r="Y40">
            <v>1396093</v>
          </cell>
          <cell r="Z40">
            <v>5265080272</v>
          </cell>
          <cell r="AA40">
            <v>7825902963</v>
          </cell>
          <cell r="AB40">
            <v>10965325549</v>
          </cell>
          <cell r="AC40">
            <v>12057496656</v>
          </cell>
          <cell r="AD40">
            <v>13507617801</v>
          </cell>
          <cell r="AE40">
            <v>13141223550</v>
          </cell>
          <cell r="AF40">
            <v>14712390633</v>
          </cell>
          <cell r="AG40">
            <v>13101315340</v>
          </cell>
          <cell r="AH40">
            <v>8020788431</v>
          </cell>
          <cell r="AI40">
            <v>0</v>
          </cell>
          <cell r="AJ40">
            <v>0</v>
          </cell>
          <cell r="AK40">
            <v>0</v>
          </cell>
          <cell r="AL40">
            <v>0</v>
          </cell>
          <cell r="AM40">
            <v>0</v>
          </cell>
          <cell r="AN40">
            <v>-1757994</v>
          </cell>
          <cell r="AO40">
            <v>-2527055</v>
          </cell>
          <cell r="AP40">
            <v>-1581781</v>
          </cell>
          <cell r="AQ40">
            <v>-1042602.41</v>
          </cell>
          <cell r="AR40">
            <v>-1500149.2</v>
          </cell>
          <cell r="AS40">
            <v>-11360948.17</v>
          </cell>
          <cell r="AT40">
            <v>-17358705</v>
          </cell>
          <cell r="AU40">
            <v>3079571241</v>
          </cell>
          <cell r="AV40">
            <v>-933</v>
          </cell>
          <cell r="AW40">
            <v>0</v>
          </cell>
          <cell r="AX40">
            <v>-105852709</v>
          </cell>
          <cell r="AY40">
            <v>-137144425</v>
          </cell>
          <cell r="AZ40">
            <v>-375676321</v>
          </cell>
          <cell r="BA40">
            <v>-623429211.10000002</v>
          </cell>
          <cell r="BB40">
            <v>0</v>
          </cell>
          <cell r="BC40">
            <v>0</v>
          </cell>
          <cell r="BD40">
            <v>1968699211</v>
          </cell>
          <cell r="BE40">
            <v>-1810742</v>
          </cell>
          <cell r="BF40">
            <v>-1108935</v>
          </cell>
          <cell r="BG40">
            <v>0</v>
          </cell>
          <cell r="BH40">
            <v>-2097261</v>
          </cell>
          <cell r="BI40">
            <v>-2060725.6</v>
          </cell>
          <cell r="BJ40">
            <v>-2167204.75</v>
          </cell>
          <cell r="BK40">
            <v>0</v>
          </cell>
        </row>
        <row r="41">
          <cell r="C41" t="str">
            <v>2.0.31</v>
          </cell>
          <cell r="D41" t="str">
            <v>European Maritime and Fisheries Fund (EMFF)</v>
          </cell>
          <cell r="E41">
            <v>247752879</v>
          </cell>
          <cell r="F41">
            <v>247752879</v>
          </cell>
          <cell r="G41">
            <v>245972034</v>
          </cell>
          <cell r="H41">
            <v>0</v>
          </cell>
          <cell r="I41">
            <v>120255626</v>
          </cell>
          <cell r="J41">
            <v>1622612857</v>
          </cell>
          <cell r="K41">
            <v>891356152</v>
          </cell>
          <cell r="L41">
            <v>911742078</v>
          </cell>
          <cell r="M41">
            <v>933361233</v>
          </cell>
          <cell r="N41">
            <v>942055332</v>
          </cell>
          <cell r="O41">
            <v>960254138</v>
          </cell>
          <cell r="P41">
            <v>0</v>
          </cell>
          <cell r="Q41">
            <v>118319697.7</v>
          </cell>
          <cell r="R41">
            <v>1621609899</v>
          </cell>
          <cell r="S41">
            <v>888302120.70000005</v>
          </cell>
          <cell r="T41">
            <v>909179155</v>
          </cell>
          <cell r="U41">
            <v>931450345</v>
          </cell>
          <cell r="V41">
            <v>939845667.29999995</v>
          </cell>
          <cell r="W41">
            <v>0</v>
          </cell>
          <cell r="X41">
            <v>0</v>
          </cell>
          <cell r="Y41">
            <v>65707528</v>
          </cell>
          <cell r="Z41">
            <v>213636739</v>
          </cell>
          <cell r="AA41">
            <v>254490301</v>
          </cell>
          <cell r="AB41">
            <v>377686944</v>
          </cell>
          <cell r="AC41">
            <v>483298572</v>
          </cell>
          <cell r="AD41">
            <v>651718806</v>
          </cell>
          <cell r="AE41">
            <v>769899000</v>
          </cell>
          <cell r="AF41">
            <v>700673463</v>
          </cell>
          <cell r="AG41">
            <v>695835031</v>
          </cell>
          <cell r="AH41">
            <v>668679660</v>
          </cell>
          <cell r="AI41">
            <v>647007889</v>
          </cell>
          <cell r="AJ41">
            <v>721978398</v>
          </cell>
          <cell r="AK41">
            <v>63617346</v>
          </cell>
          <cell r="AL41">
            <v>0</v>
          </cell>
          <cell r="AM41">
            <v>-24278146</v>
          </cell>
          <cell r="AN41">
            <v>-33289036</v>
          </cell>
          <cell r="AO41">
            <v>-34891654</v>
          </cell>
          <cell r="AP41">
            <v>-29770371</v>
          </cell>
          <cell r="AQ41">
            <v>-24304286.260000002</v>
          </cell>
          <cell r="AR41">
            <v>-71463946.069999993</v>
          </cell>
          <cell r="AS41">
            <v>-2203778.96</v>
          </cell>
          <cell r="AT41">
            <v>-33422643</v>
          </cell>
          <cell r="AU41">
            <v>0</v>
          </cell>
          <cell r="AV41">
            <v>0</v>
          </cell>
          <cell r="AW41">
            <v>0</v>
          </cell>
          <cell r="AX41">
            <v>128588072</v>
          </cell>
          <cell r="AY41">
            <v>-128716161</v>
          </cell>
          <cell r="AZ41">
            <v>-49736006</v>
          </cell>
          <cell r="BA41">
            <v>823463.47</v>
          </cell>
          <cell r="BB41">
            <v>0</v>
          </cell>
          <cell r="BC41">
            <v>-1200047</v>
          </cell>
          <cell r="BD41">
            <v>27339626</v>
          </cell>
          <cell r="BE41">
            <v>-814790</v>
          </cell>
          <cell r="BF41">
            <v>-264211</v>
          </cell>
          <cell r="BG41">
            <v>0</v>
          </cell>
          <cell r="BH41">
            <v>-761626</v>
          </cell>
          <cell r="BI41">
            <v>-664721.23</v>
          </cell>
          <cell r="BJ41">
            <v>-690027.84</v>
          </cell>
          <cell r="BK41">
            <v>0</v>
          </cell>
        </row>
        <row r="42">
          <cell r="C42" t="str">
            <v>2.0.32</v>
          </cell>
          <cell r="D42" t="str">
            <v>Sustainable Fisheries Partnership Agreements (SFPAs) and compulsory contributions to Regional Fisheries Management Organisations (RFMOs) and to other international organisations</v>
          </cell>
          <cell r="E42">
            <v>13621044</v>
          </cell>
          <cell r="F42">
            <v>13621044</v>
          </cell>
          <cell r="G42">
            <v>13621044</v>
          </cell>
          <cell r="H42">
            <v>0</v>
          </cell>
          <cell r="I42">
            <v>80030000</v>
          </cell>
          <cell r="J42">
            <v>135600235</v>
          </cell>
          <cell r="K42">
            <v>135670000</v>
          </cell>
          <cell r="L42">
            <v>127026210</v>
          </cell>
          <cell r="M42">
            <v>94535000</v>
          </cell>
          <cell r="N42">
            <v>147899978</v>
          </cell>
          <cell r="O42">
            <v>147999978</v>
          </cell>
          <cell r="P42">
            <v>0</v>
          </cell>
          <cell r="Q42">
            <v>76669622.299999997</v>
          </cell>
          <cell r="R42">
            <v>134666066</v>
          </cell>
          <cell r="S42">
            <v>133440953.3</v>
          </cell>
          <cell r="T42">
            <v>125417766</v>
          </cell>
          <cell r="U42">
            <v>94312164</v>
          </cell>
          <cell r="V42">
            <v>147899978</v>
          </cell>
          <cell r="W42">
            <v>0</v>
          </cell>
          <cell r="X42">
            <v>0</v>
          </cell>
          <cell r="Y42">
            <v>72965783</v>
          </cell>
          <cell r="Z42">
            <v>124823566</v>
          </cell>
          <cell r="AA42">
            <v>122607337</v>
          </cell>
          <cell r="AB42">
            <v>135230992</v>
          </cell>
          <cell r="AC42">
            <v>97447429</v>
          </cell>
          <cell r="AD42">
            <v>142086169</v>
          </cell>
          <cell r="AE42">
            <v>142531978</v>
          </cell>
          <cell r="AF42">
            <v>23316313</v>
          </cell>
          <cell r="AG42">
            <v>0</v>
          </cell>
          <cell r="AH42">
            <v>0</v>
          </cell>
          <cell r="AI42">
            <v>0</v>
          </cell>
          <cell r="AJ42">
            <v>0</v>
          </cell>
          <cell r="AK42">
            <v>0</v>
          </cell>
          <cell r="AL42">
            <v>0</v>
          </cell>
          <cell r="AM42">
            <v>-1996044</v>
          </cell>
          <cell r="AN42">
            <v>0</v>
          </cell>
          <cell r="AO42">
            <v>-4500000</v>
          </cell>
          <cell r="AP42">
            <v>-81116</v>
          </cell>
          <cell r="AQ42">
            <v>-2779000</v>
          </cell>
          <cell r="AR42">
            <v>-1567532</v>
          </cell>
          <cell r="AS42">
            <v>-1699972.84</v>
          </cell>
          <cell r="AT42">
            <v>-1699972</v>
          </cell>
          <cell r="AU42">
            <v>-546340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row>
        <row r="43">
          <cell r="C43" t="str">
            <v>2.0.4</v>
          </cell>
          <cell r="D43" t="str">
            <v>Environment and climate action (LIFE)</v>
          </cell>
          <cell r="E43">
            <v>16313835</v>
          </cell>
          <cell r="F43">
            <v>16313835</v>
          </cell>
          <cell r="G43">
            <v>0</v>
          </cell>
          <cell r="H43">
            <v>0</v>
          </cell>
          <cell r="I43">
            <v>403367579</v>
          </cell>
          <cell r="J43">
            <v>435097000</v>
          </cell>
          <cell r="K43">
            <v>462796000</v>
          </cell>
          <cell r="L43">
            <v>493737000</v>
          </cell>
          <cell r="M43">
            <v>522797000</v>
          </cell>
          <cell r="N43">
            <v>559086000</v>
          </cell>
          <cell r="O43">
            <v>589563000</v>
          </cell>
          <cell r="P43">
            <v>0</v>
          </cell>
          <cell r="Q43">
            <v>402491264.39999998</v>
          </cell>
          <cell r="R43">
            <v>434496557.19999999</v>
          </cell>
          <cell r="S43">
            <v>462630402.10000002</v>
          </cell>
          <cell r="T43">
            <v>493675160</v>
          </cell>
          <cell r="U43">
            <v>522491117</v>
          </cell>
          <cell r="V43">
            <v>559071101.60000002</v>
          </cell>
          <cell r="W43">
            <v>0</v>
          </cell>
          <cell r="X43">
            <v>0</v>
          </cell>
          <cell r="Y43">
            <v>34540219</v>
          </cell>
          <cell r="Z43">
            <v>138777998</v>
          </cell>
          <cell r="AA43">
            <v>174599999</v>
          </cell>
          <cell r="AB43">
            <v>225650579</v>
          </cell>
          <cell r="AC43">
            <v>255260756</v>
          </cell>
          <cell r="AD43">
            <v>318885403</v>
          </cell>
          <cell r="AE43">
            <v>347881613</v>
          </cell>
          <cell r="AF43">
            <v>333327484</v>
          </cell>
          <cell r="AG43">
            <v>300226625</v>
          </cell>
          <cell r="AH43">
            <v>294052007</v>
          </cell>
          <cell r="AI43">
            <v>309162115</v>
          </cell>
          <cell r="AJ43">
            <v>272340509</v>
          </cell>
          <cell r="AK43">
            <v>438871374</v>
          </cell>
          <cell r="AL43">
            <v>0</v>
          </cell>
          <cell r="AM43">
            <v>-391513</v>
          </cell>
          <cell r="AN43">
            <v>-1479886</v>
          </cell>
          <cell r="AO43">
            <v>-937769</v>
          </cell>
          <cell r="AP43">
            <v>-1010680</v>
          </cell>
          <cell r="AQ43">
            <v>-1796455.19</v>
          </cell>
          <cell r="AR43">
            <v>-2735307.69</v>
          </cell>
          <cell r="AS43">
            <v>-9003353.3499999996</v>
          </cell>
          <cell r="AT43">
            <v>-29386653</v>
          </cell>
          <cell r="AU43">
            <v>4389980</v>
          </cell>
          <cell r="AV43">
            <v>2799714</v>
          </cell>
          <cell r="AW43">
            <v>1942736</v>
          </cell>
          <cell r="AX43">
            <v>5955130</v>
          </cell>
          <cell r="AY43">
            <v>-549116</v>
          </cell>
          <cell r="AZ43">
            <v>4868771</v>
          </cell>
          <cell r="BA43">
            <v>-11581.46</v>
          </cell>
          <cell r="BB43">
            <v>0</v>
          </cell>
          <cell r="BC43">
            <v>-15922321</v>
          </cell>
          <cell r="BD43">
            <v>-14479283</v>
          </cell>
          <cell r="BE43">
            <v>-3233564</v>
          </cell>
          <cell r="BF43">
            <v>-3687482</v>
          </cell>
          <cell r="BG43">
            <v>0</v>
          </cell>
          <cell r="BH43">
            <v>-4304433</v>
          </cell>
          <cell r="BI43">
            <v>-3677676.67</v>
          </cell>
          <cell r="BJ43">
            <v>-4261084.82</v>
          </cell>
          <cell r="BK43">
            <v>0</v>
          </cell>
        </row>
        <row r="44">
          <cell r="C44" t="str">
            <v>2.0.DAG</v>
          </cell>
          <cell r="D44" t="str">
            <v>Decentralised agencies</v>
          </cell>
          <cell r="E44">
            <v>3000001</v>
          </cell>
          <cell r="F44">
            <v>3000001</v>
          </cell>
          <cell r="G44">
            <v>3000001</v>
          </cell>
          <cell r="H44">
            <v>0</v>
          </cell>
          <cell r="I44">
            <v>51636237</v>
          </cell>
          <cell r="J44">
            <v>50447726</v>
          </cell>
          <cell r="K44">
            <v>46116362</v>
          </cell>
          <cell r="L44">
            <v>54216942</v>
          </cell>
          <cell r="M44">
            <v>59584318</v>
          </cell>
          <cell r="N44">
            <v>61342139</v>
          </cell>
          <cell r="O44">
            <v>67921020</v>
          </cell>
          <cell r="P44">
            <v>0</v>
          </cell>
          <cell r="Q44">
            <v>51636237</v>
          </cell>
          <cell r="R44">
            <v>50447726</v>
          </cell>
          <cell r="S44">
            <v>46109082</v>
          </cell>
          <cell r="T44">
            <v>54216942</v>
          </cell>
          <cell r="U44">
            <v>59584318</v>
          </cell>
          <cell r="V44">
            <v>59198449.189999998</v>
          </cell>
          <cell r="W44">
            <v>0</v>
          </cell>
          <cell r="X44">
            <v>0</v>
          </cell>
          <cell r="Y44">
            <v>51636237</v>
          </cell>
          <cell r="Z44">
            <v>50447726</v>
          </cell>
          <cell r="AA44">
            <v>46109082</v>
          </cell>
          <cell r="AB44">
            <v>54216268</v>
          </cell>
          <cell r="AC44">
            <v>59584318</v>
          </cell>
          <cell r="AD44">
            <v>59198448</v>
          </cell>
          <cell r="AE44">
            <v>67921020</v>
          </cell>
          <cell r="AF44">
            <v>3000000</v>
          </cell>
          <cell r="AG44">
            <v>0</v>
          </cell>
          <cell r="AH44">
            <v>0</v>
          </cell>
          <cell r="AI44">
            <v>0</v>
          </cell>
          <cell r="AJ44">
            <v>0</v>
          </cell>
          <cell r="AK44">
            <v>0</v>
          </cell>
          <cell r="AL44">
            <v>0</v>
          </cell>
          <cell r="AM44">
            <v>-1</v>
          </cell>
          <cell r="AN44">
            <v>0</v>
          </cell>
          <cell r="AO44">
            <v>0</v>
          </cell>
          <cell r="AP44">
            <v>0</v>
          </cell>
          <cell r="AQ44">
            <v>-0.06</v>
          </cell>
          <cell r="AR44">
            <v>-0.09</v>
          </cell>
          <cell r="AS44">
            <v>0</v>
          </cell>
          <cell r="AT44">
            <v>-1</v>
          </cell>
          <cell r="AU44">
            <v>0</v>
          </cell>
          <cell r="AV44">
            <v>0</v>
          </cell>
          <cell r="AW44">
            <v>0</v>
          </cell>
          <cell r="AX44">
            <v>-674</v>
          </cell>
          <cell r="AY44">
            <v>0</v>
          </cell>
          <cell r="AZ44">
            <v>0</v>
          </cell>
          <cell r="BA44">
            <v>132135.17000000001</v>
          </cell>
          <cell r="BB44">
            <v>0</v>
          </cell>
          <cell r="BC44">
            <v>0</v>
          </cell>
          <cell r="BD44">
            <v>0</v>
          </cell>
          <cell r="BE44">
            <v>0</v>
          </cell>
          <cell r="BF44">
            <v>0</v>
          </cell>
          <cell r="BG44">
            <v>0</v>
          </cell>
          <cell r="BH44">
            <v>0</v>
          </cell>
          <cell r="BI44">
            <v>0</v>
          </cell>
          <cell r="BJ44">
            <v>0</v>
          </cell>
          <cell r="BK44">
            <v>0</v>
          </cell>
        </row>
        <row r="45">
          <cell r="C45" t="str">
            <v>2.0.OTH</v>
          </cell>
          <cell r="D45" t="str">
            <v>Other actions and measures</v>
          </cell>
          <cell r="E45">
            <v>0</v>
          </cell>
          <cell r="F45">
            <v>0</v>
          </cell>
          <cell r="G45">
            <v>0</v>
          </cell>
          <cell r="H45">
            <v>0</v>
          </cell>
          <cell r="I45">
            <v>0</v>
          </cell>
          <cell r="J45">
            <v>0</v>
          </cell>
          <cell r="K45">
            <v>30000000</v>
          </cell>
          <cell r="L45">
            <v>0</v>
          </cell>
          <cell r="M45">
            <v>0</v>
          </cell>
          <cell r="N45">
            <v>0</v>
          </cell>
          <cell r="O45">
            <v>0</v>
          </cell>
          <cell r="P45">
            <v>0</v>
          </cell>
          <cell r="Q45">
            <v>0</v>
          </cell>
          <cell r="R45">
            <v>0</v>
          </cell>
          <cell r="S45">
            <v>30000000</v>
          </cell>
          <cell r="T45">
            <v>0</v>
          </cell>
          <cell r="U45">
            <v>0</v>
          </cell>
          <cell r="V45">
            <v>0</v>
          </cell>
          <cell r="W45">
            <v>0</v>
          </cell>
          <cell r="X45">
            <v>0</v>
          </cell>
          <cell r="Y45">
            <v>0</v>
          </cell>
          <cell r="Z45">
            <v>0</v>
          </cell>
          <cell r="AA45">
            <v>24000000</v>
          </cell>
          <cell r="AB45">
            <v>0</v>
          </cell>
          <cell r="AC45">
            <v>6000000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row>
        <row r="46">
          <cell r="C46" t="str">
            <v>2.0.PPPA</v>
          </cell>
          <cell r="D46" t="str">
            <v>Pilot projects and preparatory actions</v>
          </cell>
          <cell r="E46">
            <v>45163288</v>
          </cell>
          <cell r="F46">
            <v>45163288</v>
          </cell>
          <cell r="G46">
            <v>45163288</v>
          </cell>
          <cell r="H46">
            <v>0</v>
          </cell>
          <cell r="I46">
            <v>18509190</v>
          </cell>
          <cell r="J46">
            <v>2900000</v>
          </cell>
          <cell r="K46">
            <v>7900000</v>
          </cell>
          <cell r="L46">
            <v>7700000</v>
          </cell>
          <cell r="M46">
            <v>15600000</v>
          </cell>
          <cell r="N46">
            <v>12485000</v>
          </cell>
          <cell r="O46">
            <v>22514881</v>
          </cell>
          <cell r="P46">
            <v>0</v>
          </cell>
          <cell r="Q46">
            <v>17494342.710000001</v>
          </cell>
          <cell r="R46">
            <v>2614678.35</v>
          </cell>
          <cell r="S46">
            <v>7818790</v>
          </cell>
          <cell r="T46">
            <v>6998700</v>
          </cell>
          <cell r="U46">
            <v>15599980</v>
          </cell>
          <cell r="V46">
            <v>12449622</v>
          </cell>
          <cell r="W46">
            <v>0</v>
          </cell>
          <cell r="X46">
            <v>0</v>
          </cell>
          <cell r="Y46">
            <v>16670462</v>
          </cell>
          <cell r="Z46">
            <v>13411834</v>
          </cell>
          <cell r="AA46">
            <v>11607430</v>
          </cell>
          <cell r="AB46">
            <v>7210860</v>
          </cell>
          <cell r="AC46">
            <v>7876367</v>
          </cell>
          <cell r="AD46">
            <v>6068414</v>
          </cell>
          <cell r="AE46">
            <v>20003480</v>
          </cell>
          <cell r="AF46">
            <v>0</v>
          </cell>
          <cell r="AG46">
            <v>0</v>
          </cell>
          <cell r="AH46">
            <v>0</v>
          </cell>
          <cell r="AI46">
            <v>0</v>
          </cell>
          <cell r="AJ46">
            <v>0</v>
          </cell>
          <cell r="AK46">
            <v>0</v>
          </cell>
          <cell r="AL46">
            <v>0</v>
          </cell>
          <cell r="AM46">
            <v>-3280911</v>
          </cell>
          <cell r="AN46">
            <v>-801235</v>
          </cell>
          <cell r="AO46">
            <v>-6003078</v>
          </cell>
          <cell r="AP46">
            <v>-585601</v>
          </cell>
          <cell r="AQ46">
            <v>-132693.47</v>
          </cell>
          <cell r="AR46">
            <v>-3096466.06</v>
          </cell>
          <cell r="AS46">
            <v>-544376.09</v>
          </cell>
          <cell r="AT46">
            <v>0</v>
          </cell>
          <cell r="AU46">
            <v>-126226</v>
          </cell>
          <cell r="AV46">
            <v>-584</v>
          </cell>
          <cell r="AW46">
            <v>0</v>
          </cell>
          <cell r="AX46">
            <v>-20000</v>
          </cell>
          <cell r="AY46">
            <v>0</v>
          </cell>
          <cell r="AZ46">
            <v>0</v>
          </cell>
          <cell r="BA46">
            <v>0</v>
          </cell>
          <cell r="BB46">
            <v>0</v>
          </cell>
          <cell r="BC46">
            <v>-264271</v>
          </cell>
          <cell r="BD46">
            <v>0</v>
          </cell>
          <cell r="BE46">
            <v>268696</v>
          </cell>
          <cell r="BF46">
            <v>0</v>
          </cell>
          <cell r="BG46">
            <v>0</v>
          </cell>
          <cell r="BH46">
            <v>0</v>
          </cell>
          <cell r="BI46">
            <v>0</v>
          </cell>
          <cell r="BJ46">
            <v>0</v>
          </cell>
          <cell r="BK46">
            <v>0</v>
          </cell>
        </row>
        <row r="47">
          <cell r="C47" t="str">
            <v>2.0.SPEC</v>
          </cell>
          <cell r="D47" t="str">
            <v>Actions financed under the prerogatives of the Commission and specific competences conferred to the Commission</v>
          </cell>
          <cell r="E47">
            <v>0</v>
          </cell>
          <cell r="F47">
            <v>0</v>
          </cell>
          <cell r="G47">
            <v>0</v>
          </cell>
          <cell r="H47">
            <v>0</v>
          </cell>
          <cell r="I47">
            <v>8030000</v>
          </cell>
          <cell r="J47">
            <v>5303400</v>
          </cell>
          <cell r="K47">
            <v>300000</v>
          </cell>
          <cell r="L47">
            <v>0</v>
          </cell>
          <cell r="M47">
            <v>0</v>
          </cell>
          <cell r="N47">
            <v>0</v>
          </cell>
          <cell r="O47">
            <v>0</v>
          </cell>
          <cell r="P47">
            <v>0</v>
          </cell>
          <cell r="Q47">
            <v>8030000</v>
          </cell>
          <cell r="R47">
            <v>4278154.79</v>
          </cell>
          <cell r="S47">
            <v>0</v>
          </cell>
          <cell r="T47">
            <v>0</v>
          </cell>
          <cell r="U47">
            <v>0</v>
          </cell>
          <cell r="V47">
            <v>0</v>
          </cell>
          <cell r="W47">
            <v>0</v>
          </cell>
          <cell r="X47">
            <v>0</v>
          </cell>
          <cell r="Y47">
            <v>2973552</v>
          </cell>
          <cell r="Z47">
            <v>8405850</v>
          </cell>
          <cell r="AA47">
            <v>537838</v>
          </cell>
          <cell r="AB47">
            <v>0</v>
          </cell>
          <cell r="AC47">
            <v>0</v>
          </cell>
          <cell r="AD47">
            <v>173191</v>
          </cell>
          <cell r="AE47">
            <v>0</v>
          </cell>
          <cell r="AF47">
            <v>0</v>
          </cell>
          <cell r="AG47">
            <v>0</v>
          </cell>
          <cell r="AH47">
            <v>0</v>
          </cell>
          <cell r="AI47">
            <v>0</v>
          </cell>
          <cell r="AJ47">
            <v>0</v>
          </cell>
          <cell r="AK47">
            <v>0</v>
          </cell>
          <cell r="AL47">
            <v>0</v>
          </cell>
          <cell r="AM47">
            <v>0</v>
          </cell>
          <cell r="AN47">
            <v>-797</v>
          </cell>
          <cell r="AO47">
            <v>-23232</v>
          </cell>
          <cell r="AP47">
            <v>0</v>
          </cell>
          <cell r="AQ47">
            <v>0</v>
          </cell>
          <cell r="AR47">
            <v>-193694.77</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row>
        <row r="48">
          <cell r="C48" t="str">
            <v>3.0.1</v>
          </cell>
          <cell r="D48" t="str">
            <v>Asylum, Migration and Integration Fund (AMF)</v>
          </cell>
          <cell r="E48">
            <v>1073777</v>
          </cell>
          <cell r="F48">
            <v>1073777</v>
          </cell>
          <cell r="G48">
            <v>0</v>
          </cell>
          <cell r="H48">
            <v>0</v>
          </cell>
          <cell r="I48">
            <v>230546181</v>
          </cell>
          <cell r="J48">
            <v>623008567</v>
          </cell>
          <cell r="K48">
            <v>1798969494</v>
          </cell>
          <cell r="L48">
            <v>1614487999</v>
          </cell>
          <cell r="M48">
            <v>747865629.89999998</v>
          </cell>
          <cell r="N48">
            <v>1190990770</v>
          </cell>
          <cell r="O48">
            <v>1228690284</v>
          </cell>
          <cell r="P48">
            <v>0</v>
          </cell>
          <cell r="Q48">
            <v>229541105.80000001</v>
          </cell>
          <cell r="R48">
            <v>622616228.29999995</v>
          </cell>
          <cell r="S48">
            <v>1798965509</v>
          </cell>
          <cell r="T48">
            <v>1614108956</v>
          </cell>
          <cell r="U48">
            <v>747261637</v>
          </cell>
          <cell r="V48">
            <v>1183790005</v>
          </cell>
          <cell r="W48">
            <v>0</v>
          </cell>
          <cell r="X48">
            <v>0</v>
          </cell>
          <cell r="Y48">
            <v>6312441</v>
          </cell>
          <cell r="Z48">
            <v>268679600</v>
          </cell>
          <cell r="AA48">
            <v>889817933</v>
          </cell>
          <cell r="AB48">
            <v>570010667</v>
          </cell>
          <cell r="AC48">
            <v>697393100</v>
          </cell>
          <cell r="AD48">
            <v>875312444</v>
          </cell>
          <cell r="AE48">
            <v>952604244</v>
          </cell>
          <cell r="AF48">
            <v>938460473</v>
          </cell>
          <cell r="AG48">
            <v>488175210</v>
          </cell>
          <cell r="AH48">
            <v>338928019</v>
          </cell>
          <cell r="AI48">
            <v>248111584</v>
          </cell>
          <cell r="AJ48">
            <v>103858805</v>
          </cell>
          <cell r="AK48">
            <v>98864391</v>
          </cell>
          <cell r="AL48">
            <v>0</v>
          </cell>
          <cell r="AM48">
            <v>-123556</v>
          </cell>
          <cell r="AN48">
            <v>-115436</v>
          </cell>
          <cell r="AO48">
            <v>-424248</v>
          </cell>
          <cell r="AP48">
            <v>-169806</v>
          </cell>
          <cell r="AQ48">
            <v>-563049.39</v>
          </cell>
          <cell r="AR48">
            <v>-39385757.939999998</v>
          </cell>
          <cell r="AS48">
            <v>-735517.64</v>
          </cell>
          <cell r="AT48">
            <v>-759592206</v>
          </cell>
          <cell r="AU48">
            <v>0</v>
          </cell>
          <cell r="AV48">
            <v>-269252</v>
          </cell>
          <cell r="AW48">
            <v>9555077</v>
          </cell>
          <cell r="AX48">
            <v>5824996</v>
          </cell>
          <cell r="AY48">
            <v>199640</v>
          </cell>
          <cell r="AZ48">
            <v>1838331</v>
          </cell>
          <cell r="BA48">
            <v>-950088.94</v>
          </cell>
          <cell r="BB48">
            <v>0</v>
          </cell>
          <cell r="BC48">
            <v>-950221</v>
          </cell>
          <cell r="BD48">
            <v>183805649</v>
          </cell>
          <cell r="BE48">
            <v>-1317278</v>
          </cell>
          <cell r="BF48">
            <v>-1819691</v>
          </cell>
          <cell r="BG48">
            <v>0</v>
          </cell>
          <cell r="BH48">
            <v>204954246</v>
          </cell>
          <cell r="BI48">
            <v>-892184.3</v>
          </cell>
          <cell r="BJ48">
            <v>-1415898.67</v>
          </cell>
          <cell r="BK48">
            <v>0</v>
          </cell>
        </row>
        <row r="49">
          <cell r="C49" t="str">
            <v>3.0.10</v>
          </cell>
          <cell r="D49" t="str">
            <v>Consumer</v>
          </cell>
          <cell r="E49">
            <v>724751</v>
          </cell>
          <cell r="F49">
            <v>724751</v>
          </cell>
          <cell r="G49">
            <v>0</v>
          </cell>
          <cell r="H49">
            <v>0</v>
          </cell>
          <cell r="I49">
            <v>24053000</v>
          </cell>
          <cell r="J49">
            <v>24657000</v>
          </cell>
          <cell r="K49">
            <v>25893000</v>
          </cell>
          <cell r="L49">
            <v>26923000</v>
          </cell>
          <cell r="M49">
            <v>27966000</v>
          </cell>
          <cell r="N49">
            <v>29255000</v>
          </cell>
          <cell r="O49">
            <v>29685000</v>
          </cell>
          <cell r="P49">
            <v>0</v>
          </cell>
          <cell r="Q49">
            <v>23967339.920000002</v>
          </cell>
          <cell r="R49">
            <v>24442641.16</v>
          </cell>
          <cell r="S49">
            <v>25740468.309999999</v>
          </cell>
          <cell r="T49">
            <v>26828116</v>
          </cell>
          <cell r="U49">
            <v>27965439</v>
          </cell>
          <cell r="V49">
            <v>29243548.890000001</v>
          </cell>
          <cell r="W49">
            <v>0</v>
          </cell>
          <cell r="X49">
            <v>0</v>
          </cell>
          <cell r="Y49">
            <v>3821885</v>
          </cell>
          <cell r="Z49">
            <v>13848691</v>
          </cell>
          <cell r="AA49">
            <v>22486324</v>
          </cell>
          <cell r="AB49">
            <v>20029841</v>
          </cell>
          <cell r="AC49">
            <v>27797142</v>
          </cell>
          <cell r="AD49">
            <v>26611934</v>
          </cell>
          <cell r="AE49">
            <v>27685000</v>
          </cell>
          <cell r="AF49">
            <v>19375101</v>
          </cell>
          <cell r="AG49">
            <v>14546428</v>
          </cell>
          <cell r="AH49">
            <v>5519420</v>
          </cell>
          <cell r="AI49">
            <v>0</v>
          </cell>
          <cell r="AJ49">
            <v>0</v>
          </cell>
          <cell r="AK49">
            <v>0</v>
          </cell>
          <cell r="AL49">
            <v>0</v>
          </cell>
          <cell r="AM49">
            <v>-172034</v>
          </cell>
          <cell r="AN49">
            <v>-535520</v>
          </cell>
          <cell r="AO49">
            <v>-952121</v>
          </cell>
          <cell r="AP49">
            <v>-353383</v>
          </cell>
          <cell r="AQ49">
            <v>-892800.7</v>
          </cell>
          <cell r="AR49">
            <v>-667015.9</v>
          </cell>
          <cell r="AS49">
            <v>-1406153.14</v>
          </cell>
          <cell r="AT49">
            <v>-4267325</v>
          </cell>
          <cell r="AU49">
            <v>614119</v>
          </cell>
          <cell r="AV49">
            <v>291180</v>
          </cell>
          <cell r="AW49">
            <v>169570</v>
          </cell>
          <cell r="AX49">
            <v>170393</v>
          </cell>
          <cell r="AY49">
            <v>122891</v>
          </cell>
          <cell r="AZ49">
            <v>149225</v>
          </cell>
          <cell r="BA49">
            <v>158688.41</v>
          </cell>
          <cell r="BB49">
            <v>0</v>
          </cell>
          <cell r="BC49">
            <v>-552717</v>
          </cell>
          <cell r="BD49">
            <v>-609346</v>
          </cell>
          <cell r="BE49">
            <v>-86791</v>
          </cell>
          <cell r="BF49">
            <v>-459624</v>
          </cell>
          <cell r="BG49">
            <v>0</v>
          </cell>
          <cell r="BH49">
            <v>-342940</v>
          </cell>
          <cell r="BI49">
            <v>-498868.04</v>
          </cell>
          <cell r="BJ49">
            <v>-590145.18000000005</v>
          </cell>
          <cell r="BK49">
            <v>0</v>
          </cell>
        </row>
        <row r="50">
          <cell r="C50" t="str">
            <v>3.0.11</v>
          </cell>
          <cell r="D50" t="str">
            <v>Creative Europe</v>
          </cell>
          <cell r="E50">
            <v>881624</v>
          </cell>
          <cell r="F50">
            <v>844516</v>
          </cell>
          <cell r="G50">
            <v>0</v>
          </cell>
          <cell r="H50">
            <v>0</v>
          </cell>
          <cell r="I50">
            <v>181935182</v>
          </cell>
          <cell r="J50">
            <v>177674000</v>
          </cell>
          <cell r="K50">
            <v>191813000</v>
          </cell>
          <cell r="L50">
            <v>208912000</v>
          </cell>
          <cell r="M50">
            <v>230386000</v>
          </cell>
          <cell r="N50">
            <v>244843000</v>
          </cell>
          <cell r="O50">
            <v>251914000</v>
          </cell>
          <cell r="P50">
            <v>0</v>
          </cell>
          <cell r="Q50">
            <v>181655688.30000001</v>
          </cell>
          <cell r="R50">
            <v>177631161.80000001</v>
          </cell>
          <cell r="S50">
            <v>191894382.40000001</v>
          </cell>
          <cell r="T50">
            <v>208911268</v>
          </cell>
          <cell r="U50">
            <v>230381492</v>
          </cell>
          <cell r="V50">
            <v>244843000</v>
          </cell>
          <cell r="W50">
            <v>0</v>
          </cell>
          <cell r="X50">
            <v>0</v>
          </cell>
          <cell r="Y50">
            <v>105967474</v>
          </cell>
          <cell r="Z50">
            <v>124502014</v>
          </cell>
          <cell r="AA50">
            <v>164596150</v>
          </cell>
          <cell r="AB50">
            <v>184576506</v>
          </cell>
          <cell r="AC50">
            <v>194257517</v>
          </cell>
          <cell r="AD50">
            <v>201747370</v>
          </cell>
          <cell r="AE50">
            <v>215404000</v>
          </cell>
          <cell r="AF50">
            <v>100974574</v>
          </cell>
          <cell r="AG50">
            <v>97192231</v>
          </cell>
          <cell r="AH50">
            <v>52197113</v>
          </cell>
          <cell r="AI50">
            <v>7207626</v>
          </cell>
          <cell r="AJ50">
            <v>1529279</v>
          </cell>
          <cell r="AK50">
            <v>0</v>
          </cell>
          <cell r="AL50">
            <v>0</v>
          </cell>
          <cell r="AM50">
            <v>-235807</v>
          </cell>
          <cell r="AN50">
            <v>-1148033</v>
          </cell>
          <cell r="AO50">
            <v>-2717717</v>
          </cell>
          <cell r="AP50">
            <v>-6400827</v>
          </cell>
          <cell r="AQ50">
            <v>-5336159.13</v>
          </cell>
          <cell r="AR50">
            <v>-7858557.0099999998</v>
          </cell>
          <cell r="AS50">
            <v>-3821861.08</v>
          </cell>
          <cell r="AT50">
            <v>-31463060</v>
          </cell>
          <cell r="AU50">
            <v>3998163</v>
          </cell>
          <cell r="AV50">
            <v>3598663</v>
          </cell>
          <cell r="AW50">
            <v>1942898</v>
          </cell>
          <cell r="AX50">
            <v>1479327</v>
          </cell>
          <cell r="AY50">
            <v>1204375</v>
          </cell>
          <cell r="AZ50">
            <v>2726187</v>
          </cell>
          <cell r="BA50">
            <v>-972339.02</v>
          </cell>
          <cell r="BB50">
            <v>0</v>
          </cell>
          <cell r="BC50">
            <v>-608708</v>
          </cell>
          <cell r="BD50">
            <v>-1605412</v>
          </cell>
          <cell r="BE50">
            <v>-1538312</v>
          </cell>
          <cell r="BF50">
            <v>-1768955</v>
          </cell>
          <cell r="BG50">
            <v>0</v>
          </cell>
          <cell r="BH50">
            <v>-1800770</v>
          </cell>
          <cell r="BI50">
            <v>-1196868.21</v>
          </cell>
          <cell r="BJ50">
            <v>-1657975.97</v>
          </cell>
          <cell r="BK50">
            <v>0</v>
          </cell>
        </row>
        <row r="51">
          <cell r="C51" t="str">
            <v>3.0.12</v>
          </cell>
          <cell r="D51" t="str">
            <v>Instrument for Emergency Support within the Union (IES)</v>
          </cell>
          <cell r="E51">
            <v>0</v>
          </cell>
          <cell r="F51">
            <v>0</v>
          </cell>
          <cell r="G51">
            <v>0</v>
          </cell>
          <cell r="H51">
            <v>0</v>
          </cell>
          <cell r="I51">
            <v>0</v>
          </cell>
          <cell r="J51">
            <v>0</v>
          </cell>
          <cell r="K51">
            <v>249000000</v>
          </cell>
          <cell r="L51">
            <v>198800000</v>
          </cell>
          <cell r="M51">
            <v>199450000</v>
          </cell>
          <cell r="N51">
            <v>250000</v>
          </cell>
          <cell r="O51">
            <v>2700000000</v>
          </cell>
          <cell r="P51">
            <v>0</v>
          </cell>
          <cell r="Q51">
            <v>0</v>
          </cell>
          <cell r="R51">
            <v>0</v>
          </cell>
          <cell r="S51">
            <v>247958053.19999999</v>
          </cell>
          <cell r="T51">
            <v>198542674</v>
          </cell>
          <cell r="U51">
            <v>199450000</v>
          </cell>
          <cell r="V51">
            <v>130000</v>
          </cell>
          <cell r="W51">
            <v>0</v>
          </cell>
          <cell r="X51">
            <v>0</v>
          </cell>
          <cell r="Y51">
            <v>0</v>
          </cell>
          <cell r="Z51">
            <v>0</v>
          </cell>
          <cell r="AA51">
            <v>139026878</v>
          </cell>
          <cell r="AB51">
            <v>217387807</v>
          </cell>
          <cell r="AC51">
            <v>226265264</v>
          </cell>
          <cell r="AD51">
            <v>59908495</v>
          </cell>
          <cell r="AE51">
            <v>1380000000</v>
          </cell>
          <cell r="AF51">
            <v>790000000</v>
          </cell>
          <cell r="AG51">
            <v>265000000</v>
          </cell>
          <cell r="AH51">
            <v>265000000</v>
          </cell>
          <cell r="AI51">
            <v>0</v>
          </cell>
          <cell r="AJ51">
            <v>0</v>
          </cell>
          <cell r="AK51">
            <v>0</v>
          </cell>
          <cell r="AL51">
            <v>0</v>
          </cell>
          <cell r="AM51">
            <v>0</v>
          </cell>
          <cell r="AN51">
            <v>0</v>
          </cell>
          <cell r="AO51">
            <v>0</v>
          </cell>
          <cell r="AP51">
            <v>-61175</v>
          </cell>
          <cell r="AQ51">
            <v>-1243400.3</v>
          </cell>
          <cell r="AR51">
            <v>-36782.94</v>
          </cell>
          <cell r="AS51">
            <v>-2188236.23</v>
          </cell>
          <cell r="AT51">
            <v>-2136526</v>
          </cell>
          <cell r="AU51">
            <v>0</v>
          </cell>
          <cell r="AV51">
            <v>0</v>
          </cell>
          <cell r="AW51">
            <v>0</v>
          </cell>
          <cell r="AX51">
            <v>0</v>
          </cell>
          <cell r="AY51">
            <v>0</v>
          </cell>
          <cell r="AZ51">
            <v>-14400</v>
          </cell>
          <cell r="BA51">
            <v>0</v>
          </cell>
          <cell r="BB51">
            <v>0</v>
          </cell>
          <cell r="BC51">
            <v>0</v>
          </cell>
          <cell r="BD51">
            <v>0</v>
          </cell>
          <cell r="BE51">
            <v>0</v>
          </cell>
          <cell r="BF51">
            <v>-140411</v>
          </cell>
          <cell r="BG51">
            <v>0</v>
          </cell>
          <cell r="BH51">
            <v>-149476</v>
          </cell>
          <cell r="BI51">
            <v>-79966.929999999993</v>
          </cell>
          <cell r="BJ51">
            <v>-65865.84</v>
          </cell>
          <cell r="BK51">
            <v>0</v>
          </cell>
        </row>
        <row r="52">
          <cell r="C52" t="str">
            <v>3.0.2</v>
          </cell>
          <cell r="D52" t="str">
            <v>Internal Security Fund</v>
          </cell>
          <cell r="E52">
            <v>1027063</v>
          </cell>
          <cell r="F52">
            <v>1027063</v>
          </cell>
          <cell r="G52">
            <v>0</v>
          </cell>
          <cell r="H52">
            <v>0</v>
          </cell>
          <cell r="I52">
            <v>129467662</v>
          </cell>
          <cell r="J52">
            <v>551516784</v>
          </cell>
          <cell r="K52">
            <v>735533867</v>
          </cell>
          <cell r="L52">
            <v>734925320</v>
          </cell>
          <cell r="M52">
            <v>729730071.39999998</v>
          </cell>
          <cell r="N52">
            <v>533079485.39999998</v>
          </cell>
          <cell r="O52">
            <v>550869068</v>
          </cell>
          <cell r="P52">
            <v>0</v>
          </cell>
          <cell r="Q52">
            <v>127914924</v>
          </cell>
          <cell r="R52">
            <v>551059924.39999998</v>
          </cell>
          <cell r="S52">
            <v>735328007.60000002</v>
          </cell>
          <cell r="T52">
            <v>734623008</v>
          </cell>
          <cell r="U52">
            <v>729092797</v>
          </cell>
          <cell r="V52">
            <v>533070328.69999999</v>
          </cell>
          <cell r="W52">
            <v>0</v>
          </cell>
          <cell r="X52">
            <v>0</v>
          </cell>
          <cell r="Y52">
            <v>1239257</v>
          </cell>
          <cell r="Z52">
            <v>174708047</v>
          </cell>
          <cell r="AA52">
            <v>300290908</v>
          </cell>
          <cell r="AB52">
            <v>325476543</v>
          </cell>
          <cell r="AC52">
            <v>423129161</v>
          </cell>
          <cell r="AD52">
            <v>501804783</v>
          </cell>
          <cell r="AE52">
            <v>670402449</v>
          </cell>
          <cell r="AF52">
            <v>527307809</v>
          </cell>
          <cell r="AG52">
            <v>417773820</v>
          </cell>
          <cell r="AH52">
            <v>233614139</v>
          </cell>
          <cell r="AI52">
            <v>83478739</v>
          </cell>
          <cell r="AJ52">
            <v>25100615</v>
          </cell>
          <cell r="AK52">
            <v>25100616</v>
          </cell>
          <cell r="AL52">
            <v>0</v>
          </cell>
          <cell r="AM52">
            <v>-133203</v>
          </cell>
          <cell r="AN52">
            <v>-98514</v>
          </cell>
          <cell r="AO52">
            <v>-198480</v>
          </cell>
          <cell r="AP52">
            <v>-263620</v>
          </cell>
          <cell r="AQ52">
            <v>-488628.4</v>
          </cell>
          <cell r="AR52">
            <v>-50121259.520000003</v>
          </cell>
          <cell r="AS52">
            <v>-442300.44</v>
          </cell>
          <cell r="AT52">
            <v>-407579431</v>
          </cell>
          <cell r="AU52">
            <v>17271</v>
          </cell>
          <cell r="AV52">
            <v>7345439</v>
          </cell>
          <cell r="AW52">
            <v>4974945</v>
          </cell>
          <cell r="AX52">
            <v>4567782</v>
          </cell>
          <cell r="AY52">
            <v>1398880</v>
          </cell>
          <cell r="AZ52">
            <v>546137</v>
          </cell>
          <cell r="BA52">
            <v>1915337.3</v>
          </cell>
          <cell r="BB52">
            <v>0</v>
          </cell>
          <cell r="BC52">
            <v>-893860</v>
          </cell>
          <cell r="BD52">
            <v>61493157</v>
          </cell>
          <cell r="BE52">
            <v>-1134134</v>
          </cell>
          <cell r="BF52">
            <v>-1768216</v>
          </cell>
          <cell r="BG52">
            <v>0</v>
          </cell>
          <cell r="BH52">
            <v>37778394</v>
          </cell>
          <cell r="BI52">
            <v>-1112605.71</v>
          </cell>
          <cell r="BJ52">
            <v>-1474176.39</v>
          </cell>
          <cell r="BK52">
            <v>0</v>
          </cell>
        </row>
        <row r="53">
          <cell r="C53" t="str">
            <v>3.0.3</v>
          </cell>
          <cell r="D53" t="str">
            <v>IT systems</v>
          </cell>
          <cell r="E53">
            <v>75615529</v>
          </cell>
          <cell r="F53">
            <v>75615529</v>
          </cell>
          <cell r="G53">
            <v>75615529</v>
          </cell>
          <cell r="H53">
            <v>0</v>
          </cell>
          <cell r="I53">
            <v>18571000</v>
          </cell>
          <cell r="J53">
            <v>18943000</v>
          </cell>
          <cell r="K53">
            <v>19321000</v>
          </cell>
          <cell r="L53">
            <v>35328991</v>
          </cell>
          <cell r="M53">
            <v>9758976.7200000007</v>
          </cell>
          <cell r="N53">
            <v>0</v>
          </cell>
          <cell r="O53">
            <v>0</v>
          </cell>
          <cell r="P53">
            <v>0</v>
          </cell>
          <cell r="Q53">
            <v>18471000</v>
          </cell>
          <cell r="R53">
            <v>18943000</v>
          </cell>
          <cell r="S53">
            <v>19306312.27</v>
          </cell>
          <cell r="T53">
            <v>35326222</v>
          </cell>
          <cell r="U53">
            <v>9743639</v>
          </cell>
          <cell r="V53">
            <v>0</v>
          </cell>
          <cell r="W53">
            <v>0</v>
          </cell>
          <cell r="X53">
            <v>0</v>
          </cell>
          <cell r="Y53">
            <v>27433984</v>
          </cell>
          <cell r="Z53">
            <v>16414507</v>
          </cell>
          <cell r="AA53">
            <v>18142706</v>
          </cell>
          <cell r="AB53">
            <v>28282285</v>
          </cell>
          <cell r="AC53">
            <v>10046067</v>
          </cell>
          <cell r="AD53">
            <v>30237</v>
          </cell>
          <cell r="AE53">
            <v>0</v>
          </cell>
          <cell r="AF53">
            <v>3123815</v>
          </cell>
          <cell r="AG53">
            <v>2610411</v>
          </cell>
          <cell r="AH53">
            <v>1607370</v>
          </cell>
          <cell r="AI53">
            <v>484870</v>
          </cell>
          <cell r="AJ53">
            <v>107345</v>
          </cell>
          <cell r="AK53">
            <v>107345</v>
          </cell>
          <cell r="AL53">
            <v>0</v>
          </cell>
          <cell r="AM53">
            <v>-14531734</v>
          </cell>
          <cell r="AN53">
            <v>-8349765</v>
          </cell>
          <cell r="AO53">
            <v>-4267428</v>
          </cell>
          <cell r="AP53">
            <v>-2815990</v>
          </cell>
          <cell r="AQ53">
            <v>-694942.36</v>
          </cell>
          <cell r="AR53">
            <v>-36212977.280000001</v>
          </cell>
          <cell r="AS53">
            <v>0</v>
          </cell>
          <cell r="AT53">
            <v>-2401891</v>
          </cell>
          <cell r="AU53">
            <v>-12520</v>
          </cell>
          <cell r="AV53">
            <v>2905</v>
          </cell>
          <cell r="AW53">
            <v>12288</v>
          </cell>
          <cell r="AX53">
            <v>-138408</v>
          </cell>
          <cell r="AY53">
            <v>-506555</v>
          </cell>
          <cell r="AZ53">
            <v>-24190</v>
          </cell>
          <cell r="BA53">
            <v>0</v>
          </cell>
          <cell r="BB53">
            <v>0</v>
          </cell>
          <cell r="BC53">
            <v>0</v>
          </cell>
          <cell r="BD53">
            <v>0</v>
          </cell>
          <cell r="BE53">
            <v>0</v>
          </cell>
          <cell r="BF53">
            <v>0</v>
          </cell>
          <cell r="BG53">
            <v>0</v>
          </cell>
          <cell r="BH53">
            <v>0</v>
          </cell>
          <cell r="BI53">
            <v>0</v>
          </cell>
          <cell r="BJ53">
            <v>0</v>
          </cell>
          <cell r="BK53">
            <v>0</v>
          </cell>
        </row>
        <row r="54">
          <cell r="C54" t="str">
            <v>3.0.4</v>
          </cell>
          <cell r="D54" t="str">
            <v>Justice</v>
          </cell>
          <cell r="E54">
            <v>216433</v>
          </cell>
          <cell r="F54">
            <v>216433</v>
          </cell>
          <cell r="G54">
            <v>0</v>
          </cell>
          <cell r="H54">
            <v>0</v>
          </cell>
          <cell r="I54">
            <v>47012000</v>
          </cell>
          <cell r="J54">
            <v>48426649</v>
          </cell>
          <cell r="K54">
            <v>51450000</v>
          </cell>
          <cell r="L54">
            <v>53521000</v>
          </cell>
          <cell r="M54">
            <v>47149000</v>
          </cell>
          <cell r="N54">
            <v>44590492.369999997</v>
          </cell>
          <cell r="O54">
            <v>46553000</v>
          </cell>
          <cell r="P54">
            <v>0</v>
          </cell>
          <cell r="Q54">
            <v>46675028.039999999</v>
          </cell>
          <cell r="R54">
            <v>48311369.780000001</v>
          </cell>
          <cell r="S54">
            <v>51117491.57</v>
          </cell>
          <cell r="T54">
            <v>53345274</v>
          </cell>
          <cell r="U54">
            <v>46956185</v>
          </cell>
          <cell r="V54">
            <v>44582059.090000004</v>
          </cell>
          <cell r="W54">
            <v>0</v>
          </cell>
          <cell r="X54">
            <v>0</v>
          </cell>
          <cell r="Y54">
            <v>8617494</v>
          </cell>
          <cell r="Z54">
            <v>22191968</v>
          </cell>
          <cell r="AA54">
            <v>32074679</v>
          </cell>
          <cell r="AB54">
            <v>35825830</v>
          </cell>
          <cell r="AC54">
            <v>45767076</v>
          </cell>
          <cell r="AD54">
            <v>46294807</v>
          </cell>
          <cell r="AE54">
            <v>42850000</v>
          </cell>
          <cell r="AF54">
            <v>26082464</v>
          </cell>
          <cell r="AG54">
            <v>24745634</v>
          </cell>
          <cell r="AH54">
            <v>11824288</v>
          </cell>
          <cell r="AI54">
            <v>5759494</v>
          </cell>
          <cell r="AJ54">
            <v>165615</v>
          </cell>
          <cell r="AK54">
            <v>165615</v>
          </cell>
          <cell r="AL54">
            <v>0</v>
          </cell>
          <cell r="AM54">
            <v>-59573</v>
          </cell>
          <cell r="AN54">
            <v>-150779</v>
          </cell>
          <cell r="AO54">
            <v>-154501</v>
          </cell>
          <cell r="AP54">
            <v>-17306198</v>
          </cell>
          <cell r="AQ54">
            <v>-663684.51</v>
          </cell>
          <cell r="AR54">
            <v>-1854528.58</v>
          </cell>
          <cell r="AS54">
            <v>-3962949.19</v>
          </cell>
          <cell r="AT54">
            <v>-15360143</v>
          </cell>
          <cell r="AU54">
            <v>0</v>
          </cell>
          <cell r="AV54">
            <v>-89746</v>
          </cell>
          <cell r="AW54">
            <v>-17736</v>
          </cell>
          <cell r="AX54">
            <v>-488626</v>
          </cell>
          <cell r="AY54">
            <v>322780</v>
          </cell>
          <cell r="AZ54">
            <v>19788</v>
          </cell>
          <cell r="BA54">
            <v>-149436.20000000001</v>
          </cell>
          <cell r="BB54">
            <v>0</v>
          </cell>
          <cell r="BC54">
            <v>-156860</v>
          </cell>
          <cell r="BD54">
            <v>-307032</v>
          </cell>
          <cell r="BE54">
            <v>-652468</v>
          </cell>
          <cell r="BF54">
            <v>-521214</v>
          </cell>
          <cell r="BG54">
            <v>0</v>
          </cell>
          <cell r="BH54">
            <v>-463073</v>
          </cell>
          <cell r="BI54">
            <v>-409437.96</v>
          </cell>
          <cell r="BJ54">
            <v>-467690.13</v>
          </cell>
          <cell r="BK54">
            <v>0</v>
          </cell>
        </row>
        <row r="55">
          <cell r="C55" t="str">
            <v>3.0.5</v>
          </cell>
          <cell r="D55" t="str">
            <v>Rights, Equality and Citizenship</v>
          </cell>
          <cell r="E55">
            <v>1198737</v>
          </cell>
          <cell r="F55">
            <v>1198737</v>
          </cell>
          <cell r="G55">
            <v>0</v>
          </cell>
          <cell r="H55">
            <v>0</v>
          </cell>
          <cell r="I55">
            <v>55258000</v>
          </cell>
          <cell r="J55">
            <v>57369000</v>
          </cell>
          <cell r="K55">
            <v>59952000</v>
          </cell>
          <cell r="L55">
            <v>63615000</v>
          </cell>
          <cell r="M55">
            <v>63382000</v>
          </cell>
          <cell r="N55">
            <v>65721000</v>
          </cell>
          <cell r="O55">
            <v>69658000</v>
          </cell>
          <cell r="P55">
            <v>0</v>
          </cell>
          <cell r="Q55">
            <v>54823347.609999999</v>
          </cell>
          <cell r="R55">
            <v>56753856.630000003</v>
          </cell>
          <cell r="S55">
            <v>58581772.670000002</v>
          </cell>
          <cell r="T55">
            <v>63608086</v>
          </cell>
          <cell r="U55">
            <v>63219587</v>
          </cell>
          <cell r="V55">
            <v>65651487.969999999</v>
          </cell>
          <cell r="W55">
            <v>0</v>
          </cell>
          <cell r="X55">
            <v>0</v>
          </cell>
          <cell r="Y55">
            <v>2050932</v>
          </cell>
          <cell r="Z55">
            <v>24609897</v>
          </cell>
          <cell r="AA55">
            <v>40953049</v>
          </cell>
          <cell r="AB55">
            <v>48774687</v>
          </cell>
          <cell r="AC55">
            <v>72168495</v>
          </cell>
          <cell r="AD55">
            <v>61787698</v>
          </cell>
          <cell r="AE55">
            <v>70700000</v>
          </cell>
          <cell r="AF55">
            <v>34938766</v>
          </cell>
          <cell r="AG55">
            <v>31070791</v>
          </cell>
          <cell r="AH55">
            <v>11574249</v>
          </cell>
          <cell r="AI55">
            <v>0</v>
          </cell>
          <cell r="AJ55">
            <v>0</v>
          </cell>
          <cell r="AK55">
            <v>0</v>
          </cell>
          <cell r="AL55">
            <v>0</v>
          </cell>
          <cell r="AM55">
            <v>-432269</v>
          </cell>
          <cell r="AN55">
            <v>-38080</v>
          </cell>
          <cell r="AO55">
            <v>-101530</v>
          </cell>
          <cell r="AP55">
            <v>-12033457</v>
          </cell>
          <cell r="AQ55">
            <v>-1043633.94</v>
          </cell>
          <cell r="AR55">
            <v>-1186018.73</v>
          </cell>
          <cell r="AS55">
            <v>-5045115.1100000003</v>
          </cell>
          <cell r="AT55">
            <v>-16481648</v>
          </cell>
          <cell r="AU55">
            <v>25340</v>
          </cell>
          <cell r="AV55">
            <v>-7294</v>
          </cell>
          <cell r="AW55">
            <v>19590</v>
          </cell>
          <cell r="AX55">
            <v>-240987</v>
          </cell>
          <cell r="AY55">
            <v>5415</v>
          </cell>
          <cell r="AZ55">
            <v>242760</v>
          </cell>
          <cell r="BA55">
            <v>-306021.77</v>
          </cell>
          <cell r="BB55">
            <v>0</v>
          </cell>
          <cell r="BC55">
            <v>-766467</v>
          </cell>
          <cell r="BD55">
            <v>-310440</v>
          </cell>
          <cell r="BE55">
            <v>-376618</v>
          </cell>
          <cell r="BF55">
            <v>-478420</v>
          </cell>
          <cell r="BG55">
            <v>0</v>
          </cell>
          <cell r="BH55">
            <v>-401261</v>
          </cell>
          <cell r="BI55">
            <v>-402499.1</v>
          </cell>
          <cell r="BJ55">
            <v>-378603.7</v>
          </cell>
          <cell r="BK55">
            <v>0</v>
          </cell>
        </row>
        <row r="56">
          <cell r="C56" t="str">
            <v>3.0.6</v>
          </cell>
          <cell r="D56" t="str">
            <v>Union Civil protection Mechanism</v>
          </cell>
          <cell r="E56">
            <v>171282</v>
          </cell>
          <cell r="F56">
            <v>171282</v>
          </cell>
          <cell r="G56">
            <v>0</v>
          </cell>
          <cell r="H56">
            <v>0</v>
          </cell>
          <cell r="I56">
            <v>28219000</v>
          </cell>
          <cell r="J56">
            <v>29258000</v>
          </cell>
          <cell r="K56">
            <v>30574000</v>
          </cell>
          <cell r="L56">
            <v>29525000</v>
          </cell>
          <cell r="M56">
            <v>33246000</v>
          </cell>
          <cell r="N56">
            <v>104556000</v>
          </cell>
          <cell r="O56">
            <v>511170000</v>
          </cell>
          <cell r="P56">
            <v>0</v>
          </cell>
          <cell r="Q56">
            <v>27865172.219999999</v>
          </cell>
          <cell r="R56">
            <v>28963882.09</v>
          </cell>
          <cell r="S56">
            <v>29519965.059999999</v>
          </cell>
          <cell r="T56">
            <v>28756847</v>
          </cell>
          <cell r="U56">
            <v>33212640</v>
          </cell>
          <cell r="V56">
            <v>69555816.459999993</v>
          </cell>
          <cell r="W56">
            <v>0</v>
          </cell>
          <cell r="X56">
            <v>0</v>
          </cell>
          <cell r="Y56">
            <v>11252833</v>
          </cell>
          <cell r="Z56">
            <v>17151980</v>
          </cell>
          <cell r="AA56">
            <v>18984340</v>
          </cell>
          <cell r="AB56">
            <v>24093986</v>
          </cell>
          <cell r="AC56">
            <v>31031050</v>
          </cell>
          <cell r="AD56">
            <v>42369648</v>
          </cell>
          <cell r="AE56">
            <v>252000000</v>
          </cell>
          <cell r="AF56">
            <v>34550088</v>
          </cell>
          <cell r="AG56">
            <v>100575731</v>
          </cell>
          <cell r="AH56">
            <v>83933990</v>
          </cell>
          <cell r="AI56">
            <v>2205053</v>
          </cell>
          <cell r="AJ56">
            <v>0</v>
          </cell>
          <cell r="AK56">
            <v>0</v>
          </cell>
          <cell r="AL56">
            <v>0</v>
          </cell>
          <cell r="AM56">
            <v>0</v>
          </cell>
          <cell r="AN56">
            <v>-33111</v>
          </cell>
          <cell r="AO56">
            <v>-1163183</v>
          </cell>
          <cell r="AP56">
            <v>-764611</v>
          </cell>
          <cell r="AQ56">
            <v>-2273349.21</v>
          </cell>
          <cell r="AR56">
            <v>-3349382.31</v>
          </cell>
          <cell r="AS56">
            <v>-2841125.3</v>
          </cell>
          <cell r="AT56">
            <v>-14265209</v>
          </cell>
          <cell r="AU56">
            <v>442820</v>
          </cell>
          <cell r="AV56">
            <v>141912</v>
          </cell>
          <cell r="AW56">
            <v>163101</v>
          </cell>
          <cell r="AX56">
            <v>32796</v>
          </cell>
          <cell r="AY56">
            <v>172693</v>
          </cell>
          <cell r="AZ56">
            <v>1080403</v>
          </cell>
          <cell r="BA56">
            <v>-1372619.73</v>
          </cell>
          <cell r="BB56">
            <v>0</v>
          </cell>
          <cell r="BC56">
            <v>-171282</v>
          </cell>
          <cell r="BD56">
            <v>0</v>
          </cell>
          <cell r="BE56">
            <v>0</v>
          </cell>
          <cell r="BF56">
            <v>0</v>
          </cell>
          <cell r="BG56">
            <v>0</v>
          </cell>
          <cell r="BH56">
            <v>-1861779</v>
          </cell>
          <cell r="BI56">
            <v>0</v>
          </cell>
          <cell r="BJ56">
            <v>0</v>
          </cell>
          <cell r="BK56">
            <v>0</v>
          </cell>
        </row>
        <row r="57">
          <cell r="C57" t="str">
            <v>3.0.7</v>
          </cell>
          <cell r="D57" t="str">
            <v>Europe for Citizens</v>
          </cell>
          <cell r="E57">
            <v>213171</v>
          </cell>
          <cell r="F57">
            <v>213171</v>
          </cell>
          <cell r="G57">
            <v>0</v>
          </cell>
          <cell r="H57">
            <v>0</v>
          </cell>
          <cell r="I57">
            <v>25638000</v>
          </cell>
          <cell r="J57">
            <v>24250000</v>
          </cell>
          <cell r="K57">
            <v>25340000</v>
          </cell>
          <cell r="L57">
            <v>26441000</v>
          </cell>
          <cell r="M57">
            <v>27555000</v>
          </cell>
          <cell r="N57">
            <v>28682000</v>
          </cell>
          <cell r="O57">
            <v>30812000</v>
          </cell>
          <cell r="P57">
            <v>0</v>
          </cell>
          <cell r="Q57">
            <v>25638000</v>
          </cell>
          <cell r="R57">
            <v>24174124.5</v>
          </cell>
          <cell r="S57">
            <v>25339135</v>
          </cell>
          <cell r="T57">
            <v>26344242</v>
          </cell>
          <cell r="U57">
            <v>27554826</v>
          </cell>
          <cell r="V57">
            <v>28657961.260000002</v>
          </cell>
          <cell r="W57">
            <v>0</v>
          </cell>
          <cell r="X57">
            <v>0</v>
          </cell>
          <cell r="Y57">
            <v>14944713</v>
          </cell>
          <cell r="Z57">
            <v>14041489</v>
          </cell>
          <cell r="AA57">
            <v>24440400</v>
          </cell>
          <cell r="AB57">
            <v>26089252</v>
          </cell>
          <cell r="AC57">
            <v>28429000</v>
          </cell>
          <cell r="AD57">
            <v>24720718</v>
          </cell>
          <cell r="AE57">
            <v>29498751</v>
          </cell>
          <cell r="AF57">
            <v>14612706</v>
          </cell>
          <cell r="AG57">
            <v>6290548</v>
          </cell>
          <cell r="AH57">
            <v>2751305</v>
          </cell>
          <cell r="AI57">
            <v>491304</v>
          </cell>
          <cell r="AJ57">
            <v>0</v>
          </cell>
          <cell r="AK57">
            <v>0</v>
          </cell>
          <cell r="AL57">
            <v>0</v>
          </cell>
          <cell r="AM57">
            <v>-58416</v>
          </cell>
          <cell r="AN57">
            <v>-56030</v>
          </cell>
          <cell r="AO57">
            <v>-507212</v>
          </cell>
          <cell r="AP57">
            <v>-416496</v>
          </cell>
          <cell r="AQ57">
            <v>-297890.11</v>
          </cell>
          <cell r="AR57">
            <v>-631504.66</v>
          </cell>
          <cell r="AS57">
            <v>-204118.12</v>
          </cell>
          <cell r="AT57">
            <v>-803850</v>
          </cell>
          <cell r="AU57">
            <v>89171</v>
          </cell>
          <cell r="AV57">
            <v>181201</v>
          </cell>
          <cell r="AW57">
            <v>169558</v>
          </cell>
          <cell r="AX57">
            <v>53822</v>
          </cell>
          <cell r="AY57">
            <v>-40971</v>
          </cell>
          <cell r="AZ57">
            <v>23324</v>
          </cell>
          <cell r="BA57">
            <v>0</v>
          </cell>
          <cell r="BB57">
            <v>0</v>
          </cell>
          <cell r="BC57">
            <v>-154756</v>
          </cell>
          <cell r="BD57">
            <v>-166197</v>
          </cell>
          <cell r="BE57">
            <v>-331600</v>
          </cell>
          <cell r="BF57">
            <v>-200000</v>
          </cell>
          <cell r="BG57">
            <v>0</v>
          </cell>
          <cell r="BH57">
            <v>-252559</v>
          </cell>
          <cell r="BI57">
            <v>-153000</v>
          </cell>
          <cell r="BJ57">
            <v>-125328.22</v>
          </cell>
          <cell r="BK57">
            <v>0</v>
          </cell>
        </row>
        <row r="58">
          <cell r="C58" t="str">
            <v>3.0.8</v>
          </cell>
          <cell r="D58" t="str">
            <v>Food and feed</v>
          </cell>
          <cell r="E58">
            <v>1197478</v>
          </cell>
          <cell r="F58">
            <v>1197478</v>
          </cell>
          <cell r="G58">
            <v>0</v>
          </cell>
          <cell r="H58">
            <v>0</v>
          </cell>
          <cell r="I58">
            <v>253394000</v>
          </cell>
          <cell r="J58">
            <v>245620000</v>
          </cell>
          <cell r="K58">
            <v>252996000</v>
          </cell>
          <cell r="L58">
            <v>258928000</v>
          </cell>
          <cell r="M58">
            <v>279428000</v>
          </cell>
          <cell r="N58">
            <v>289691000</v>
          </cell>
          <cell r="O58">
            <v>274858000</v>
          </cell>
          <cell r="P58">
            <v>0</v>
          </cell>
          <cell r="Q58">
            <v>253389958.80000001</v>
          </cell>
          <cell r="R58">
            <v>245614089.40000001</v>
          </cell>
          <cell r="S58">
            <v>252996000</v>
          </cell>
          <cell r="T58">
            <v>258927999</v>
          </cell>
          <cell r="U58">
            <v>279428000</v>
          </cell>
          <cell r="V58">
            <v>289690956.5</v>
          </cell>
          <cell r="W58">
            <v>0</v>
          </cell>
          <cell r="X58">
            <v>0</v>
          </cell>
          <cell r="Y58">
            <v>22861702</v>
          </cell>
          <cell r="Z58">
            <v>176085332</v>
          </cell>
          <cell r="AA58">
            <v>229492606</v>
          </cell>
          <cell r="AB58">
            <v>238915564</v>
          </cell>
          <cell r="AC58">
            <v>243680167</v>
          </cell>
          <cell r="AD58">
            <v>241575054</v>
          </cell>
          <cell r="AE58">
            <v>240933000</v>
          </cell>
          <cell r="AF58">
            <v>225979559</v>
          </cell>
          <cell r="AG58">
            <v>84363185</v>
          </cell>
          <cell r="AH58">
            <v>45189815</v>
          </cell>
          <cell r="AI58">
            <v>0</v>
          </cell>
          <cell r="AJ58">
            <v>0</v>
          </cell>
          <cell r="AK58">
            <v>0</v>
          </cell>
          <cell r="AL58">
            <v>0</v>
          </cell>
          <cell r="AM58">
            <v>-45921</v>
          </cell>
          <cell r="AN58">
            <v>-1714791</v>
          </cell>
          <cell r="AO58">
            <v>-24125522</v>
          </cell>
          <cell r="AP58">
            <v>-23759083</v>
          </cell>
          <cell r="AQ58">
            <v>-15678437.23</v>
          </cell>
          <cell r="AR58">
            <v>-9055332.5</v>
          </cell>
          <cell r="AS58">
            <v>-1316447.6499999999</v>
          </cell>
          <cell r="AT58">
            <v>-31352248</v>
          </cell>
          <cell r="AU58">
            <v>1914522</v>
          </cell>
          <cell r="AV58">
            <v>-1830180</v>
          </cell>
          <cell r="AW58">
            <v>774633</v>
          </cell>
          <cell r="AX58">
            <v>407850</v>
          </cell>
          <cell r="AY58">
            <v>-822681</v>
          </cell>
          <cell r="AZ58">
            <v>-1587753</v>
          </cell>
          <cell r="BA58">
            <v>499782.92</v>
          </cell>
          <cell r="BB58">
            <v>0</v>
          </cell>
          <cell r="BC58">
            <v>-151557</v>
          </cell>
          <cell r="BD58">
            <v>5812892</v>
          </cell>
          <cell r="BE58">
            <v>-798264</v>
          </cell>
          <cell r="BF58">
            <v>-1045450</v>
          </cell>
          <cell r="BG58">
            <v>0</v>
          </cell>
          <cell r="BH58">
            <v>-1000517</v>
          </cell>
          <cell r="BI58">
            <v>-775493.13</v>
          </cell>
          <cell r="BJ58">
            <v>-884032.63</v>
          </cell>
          <cell r="BK58">
            <v>0</v>
          </cell>
        </row>
        <row r="59">
          <cell r="C59" t="str">
            <v>3.0.9</v>
          </cell>
          <cell r="D59" t="str">
            <v>Health</v>
          </cell>
          <cell r="E59">
            <v>1051047</v>
          </cell>
          <cell r="F59">
            <v>1051047</v>
          </cell>
          <cell r="G59">
            <v>0</v>
          </cell>
          <cell r="H59">
            <v>0</v>
          </cell>
          <cell r="I59">
            <v>58579000</v>
          </cell>
          <cell r="J59">
            <v>59750000</v>
          </cell>
          <cell r="K59">
            <v>62160000</v>
          </cell>
          <cell r="L59">
            <v>64529000</v>
          </cell>
          <cell r="M59">
            <v>66373500</v>
          </cell>
          <cell r="N59">
            <v>68308000</v>
          </cell>
          <cell r="O59">
            <v>69674000</v>
          </cell>
          <cell r="P59">
            <v>0</v>
          </cell>
          <cell r="Q59">
            <v>58578995.960000001</v>
          </cell>
          <cell r="R59">
            <v>59748007.240000002</v>
          </cell>
          <cell r="S59">
            <v>62160000</v>
          </cell>
          <cell r="T59">
            <v>64529000</v>
          </cell>
          <cell r="U59">
            <v>66371928</v>
          </cell>
          <cell r="V59">
            <v>68307996.239999995</v>
          </cell>
          <cell r="W59">
            <v>0</v>
          </cell>
          <cell r="X59">
            <v>0</v>
          </cell>
          <cell r="Y59">
            <v>7152393</v>
          </cell>
          <cell r="Z59">
            <v>27120480</v>
          </cell>
          <cell r="AA59">
            <v>43466820</v>
          </cell>
          <cell r="AB59">
            <v>49164337</v>
          </cell>
          <cell r="AC59">
            <v>56035570</v>
          </cell>
          <cell r="AD59">
            <v>63163399</v>
          </cell>
          <cell r="AE59">
            <v>64150000</v>
          </cell>
          <cell r="AF59">
            <v>49362964</v>
          </cell>
          <cell r="AG59">
            <v>45962746</v>
          </cell>
          <cell r="AH59">
            <v>31854510</v>
          </cell>
          <cell r="AI59">
            <v>0</v>
          </cell>
          <cell r="AJ59">
            <v>0</v>
          </cell>
          <cell r="AK59">
            <v>0</v>
          </cell>
          <cell r="AL59">
            <v>0</v>
          </cell>
          <cell r="AM59">
            <v>-307051</v>
          </cell>
          <cell r="AN59">
            <v>-1011763</v>
          </cell>
          <cell r="AO59">
            <v>-1357352</v>
          </cell>
          <cell r="AP59">
            <v>-213642</v>
          </cell>
          <cell r="AQ59">
            <v>-3430354.29</v>
          </cell>
          <cell r="AR59">
            <v>-496062.41</v>
          </cell>
          <cell r="AS59">
            <v>-532670.29</v>
          </cell>
          <cell r="AT59">
            <v>-9621803</v>
          </cell>
          <cell r="AU59">
            <v>1495919</v>
          </cell>
          <cell r="AV59">
            <v>792510</v>
          </cell>
          <cell r="AW59">
            <v>254285</v>
          </cell>
          <cell r="AX59">
            <v>369492</v>
          </cell>
          <cell r="AY59">
            <v>255290</v>
          </cell>
          <cell r="AZ59">
            <v>391652</v>
          </cell>
          <cell r="BA59">
            <v>-798506.34</v>
          </cell>
          <cell r="BB59">
            <v>0</v>
          </cell>
          <cell r="BC59">
            <v>-743996</v>
          </cell>
          <cell r="BD59">
            <v>-957929</v>
          </cell>
          <cell r="BE59">
            <v>-481377</v>
          </cell>
          <cell r="BF59">
            <v>-1097548</v>
          </cell>
          <cell r="BG59">
            <v>0</v>
          </cell>
          <cell r="BH59">
            <v>-837569</v>
          </cell>
          <cell r="BI59">
            <v>-777597.83</v>
          </cell>
          <cell r="BJ59">
            <v>-1034131.03</v>
          </cell>
          <cell r="BK59">
            <v>0</v>
          </cell>
        </row>
        <row r="60">
          <cell r="C60" t="str">
            <v>3.0.DAG</v>
          </cell>
          <cell r="D60" t="str">
            <v>Decentralised agencies</v>
          </cell>
          <cell r="E60">
            <v>93616596</v>
          </cell>
          <cell r="F60">
            <v>93616596</v>
          </cell>
          <cell r="G60">
            <v>93616596</v>
          </cell>
          <cell r="H60">
            <v>0</v>
          </cell>
          <cell r="I60">
            <v>493773894</v>
          </cell>
          <cell r="J60">
            <v>558175811</v>
          </cell>
          <cell r="K60">
            <v>678669337</v>
          </cell>
          <cell r="L60">
            <v>857536650</v>
          </cell>
          <cell r="M60">
            <v>919984556</v>
          </cell>
          <cell r="N60">
            <v>1065797390</v>
          </cell>
          <cell r="O60">
            <v>1259688018</v>
          </cell>
          <cell r="P60">
            <v>0</v>
          </cell>
          <cell r="Q60">
            <v>488187381.89999998</v>
          </cell>
          <cell r="R60">
            <v>558175400.39999998</v>
          </cell>
          <cell r="S60">
            <v>678650941.79999995</v>
          </cell>
          <cell r="T60">
            <v>857536650</v>
          </cell>
          <cell r="U60">
            <v>919984556</v>
          </cell>
          <cell r="V60">
            <v>1058792988</v>
          </cell>
          <cell r="W60">
            <v>0</v>
          </cell>
          <cell r="X60">
            <v>0</v>
          </cell>
          <cell r="Y60">
            <v>459935757</v>
          </cell>
          <cell r="Z60">
            <v>549608206</v>
          </cell>
          <cell r="AA60">
            <v>680855445</v>
          </cell>
          <cell r="AB60">
            <v>763959105</v>
          </cell>
          <cell r="AC60">
            <v>809806730</v>
          </cell>
          <cell r="AD60">
            <v>905292301</v>
          </cell>
          <cell r="AE60">
            <v>1211333709</v>
          </cell>
          <cell r="AF60">
            <v>225151294</v>
          </cell>
          <cell r="AG60">
            <v>219418114</v>
          </cell>
          <cell r="AH60">
            <v>0</v>
          </cell>
          <cell r="AI60">
            <v>0</v>
          </cell>
          <cell r="AJ60">
            <v>0</v>
          </cell>
          <cell r="AK60">
            <v>0</v>
          </cell>
          <cell r="AL60">
            <v>0</v>
          </cell>
          <cell r="AM60">
            <v>-15316283</v>
          </cell>
          <cell r="AN60">
            <v>-10537808</v>
          </cell>
          <cell r="AO60">
            <v>-61320529</v>
          </cell>
          <cell r="AP60">
            <v>-2718412</v>
          </cell>
          <cell r="AQ60">
            <v>-757218.75</v>
          </cell>
          <cell r="AR60">
            <v>-61874.59</v>
          </cell>
          <cell r="AS60">
            <v>0</v>
          </cell>
          <cell r="AT60">
            <v>-495567</v>
          </cell>
          <cell r="AU60">
            <v>564000</v>
          </cell>
          <cell r="AV60">
            <v>-115446</v>
          </cell>
          <cell r="AW60">
            <v>-151198</v>
          </cell>
          <cell r="AX60">
            <v>-29606</v>
          </cell>
          <cell r="AY60">
            <v>70157</v>
          </cell>
          <cell r="AZ60">
            <v>0</v>
          </cell>
          <cell r="BA60">
            <v>6076224.2000000002</v>
          </cell>
          <cell r="BB60">
            <v>0</v>
          </cell>
          <cell r="BC60">
            <v>0</v>
          </cell>
          <cell r="BD60">
            <v>0</v>
          </cell>
          <cell r="BE60">
            <v>0</v>
          </cell>
          <cell r="BF60">
            <v>0</v>
          </cell>
          <cell r="BG60">
            <v>0</v>
          </cell>
          <cell r="BH60">
            <v>0</v>
          </cell>
          <cell r="BI60">
            <v>0</v>
          </cell>
          <cell r="BJ60">
            <v>0</v>
          </cell>
          <cell r="BK60">
            <v>0</v>
          </cell>
        </row>
        <row r="61">
          <cell r="C61" t="str">
            <v>3.0.OTH</v>
          </cell>
          <cell r="D61">
            <v>0</v>
          </cell>
          <cell r="E61">
            <v>699003</v>
          </cell>
          <cell r="F61">
            <v>699003</v>
          </cell>
          <cell r="G61">
            <v>699003</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557100</v>
          </cell>
          <cell r="Z61">
            <v>0</v>
          </cell>
          <cell r="AA61">
            <v>0</v>
          </cell>
          <cell r="AB61">
            <v>0</v>
          </cell>
          <cell r="AC61">
            <v>0</v>
          </cell>
          <cell r="AD61">
            <v>0</v>
          </cell>
          <cell r="AE61">
            <v>0</v>
          </cell>
          <cell r="AF61">
            <v>0</v>
          </cell>
          <cell r="AG61">
            <v>0</v>
          </cell>
          <cell r="AH61">
            <v>0</v>
          </cell>
          <cell r="AI61">
            <v>0</v>
          </cell>
          <cell r="AJ61">
            <v>0</v>
          </cell>
          <cell r="AK61">
            <v>0</v>
          </cell>
          <cell r="AL61">
            <v>0</v>
          </cell>
          <cell r="AM61">
            <v>-23893</v>
          </cell>
          <cell r="AN61">
            <v>-118010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row>
        <row r="62">
          <cell r="C62" t="str">
            <v>3.0.PPPA</v>
          </cell>
          <cell r="D62" t="str">
            <v>Pilot projects and preparatory actions</v>
          </cell>
          <cell r="E62">
            <v>24295928</v>
          </cell>
          <cell r="F62">
            <v>24295928</v>
          </cell>
          <cell r="G62">
            <v>24295928</v>
          </cell>
          <cell r="H62">
            <v>0</v>
          </cell>
          <cell r="I62">
            <v>15767718</v>
          </cell>
          <cell r="J62">
            <v>17677036</v>
          </cell>
          <cell r="K62">
            <v>11075000</v>
          </cell>
          <cell r="L62">
            <v>9650000</v>
          </cell>
          <cell r="M62">
            <v>11450000</v>
          </cell>
          <cell r="N62">
            <v>15075000</v>
          </cell>
          <cell r="O62">
            <v>22520119</v>
          </cell>
          <cell r="P62">
            <v>0</v>
          </cell>
          <cell r="Q62">
            <v>13731578.34</v>
          </cell>
          <cell r="R62">
            <v>17463722.219999999</v>
          </cell>
          <cell r="S62">
            <v>10524999.6</v>
          </cell>
          <cell r="T62">
            <v>9476087</v>
          </cell>
          <cell r="U62">
            <v>11436738</v>
          </cell>
          <cell r="V62">
            <v>15001670</v>
          </cell>
          <cell r="W62">
            <v>0</v>
          </cell>
          <cell r="X62">
            <v>0</v>
          </cell>
          <cell r="Y62">
            <v>11448596</v>
          </cell>
          <cell r="Z62">
            <v>11560268</v>
          </cell>
          <cell r="AA62">
            <v>8961913</v>
          </cell>
          <cell r="AB62">
            <v>13572143</v>
          </cell>
          <cell r="AC62">
            <v>11306465</v>
          </cell>
          <cell r="AD62">
            <v>7097540</v>
          </cell>
          <cell r="AE62">
            <v>16255988</v>
          </cell>
          <cell r="AF62">
            <v>0</v>
          </cell>
          <cell r="AG62">
            <v>0</v>
          </cell>
          <cell r="AH62">
            <v>0</v>
          </cell>
          <cell r="AI62">
            <v>0</v>
          </cell>
          <cell r="AJ62">
            <v>0</v>
          </cell>
          <cell r="AK62">
            <v>0</v>
          </cell>
          <cell r="AL62">
            <v>0</v>
          </cell>
          <cell r="AM62">
            <v>-527121</v>
          </cell>
          <cell r="AN62">
            <v>-2107726</v>
          </cell>
          <cell r="AO62">
            <v>-303763</v>
          </cell>
          <cell r="AP62">
            <v>-2061348</v>
          </cell>
          <cell r="AQ62">
            <v>-674072.36</v>
          </cell>
          <cell r="AR62">
            <v>-2771146.89</v>
          </cell>
          <cell r="AS62">
            <v>-1106991.31</v>
          </cell>
          <cell r="AT62">
            <v>0</v>
          </cell>
          <cell r="AU62">
            <v>0</v>
          </cell>
          <cell r="AV62">
            <v>0</v>
          </cell>
          <cell r="AW62">
            <v>-210122</v>
          </cell>
          <cell r="AX62">
            <v>0</v>
          </cell>
          <cell r="AY62">
            <v>0</v>
          </cell>
          <cell r="AZ62">
            <v>0</v>
          </cell>
          <cell r="BA62">
            <v>-3556.52</v>
          </cell>
          <cell r="BB62">
            <v>0</v>
          </cell>
          <cell r="BC62">
            <v>0</v>
          </cell>
          <cell r="BD62">
            <v>0</v>
          </cell>
          <cell r="BE62">
            <v>0</v>
          </cell>
          <cell r="BF62">
            <v>0</v>
          </cell>
          <cell r="BG62">
            <v>0</v>
          </cell>
          <cell r="BH62">
            <v>0</v>
          </cell>
          <cell r="BI62">
            <v>0</v>
          </cell>
          <cell r="BJ62">
            <v>0</v>
          </cell>
          <cell r="BK62">
            <v>0</v>
          </cell>
        </row>
        <row r="63">
          <cell r="C63" t="str">
            <v>3.0.SPEC</v>
          </cell>
          <cell r="D63" t="str">
            <v>Actions financed under the prerogatives of the Commission and specific competences conferred to the Commission</v>
          </cell>
          <cell r="E63">
            <v>80294508</v>
          </cell>
          <cell r="F63">
            <v>80294508</v>
          </cell>
          <cell r="G63">
            <v>78164327</v>
          </cell>
          <cell r="H63">
            <v>0</v>
          </cell>
          <cell r="I63">
            <v>167465000</v>
          </cell>
          <cell r="J63">
            <v>85772508</v>
          </cell>
          <cell r="K63">
            <v>99320000</v>
          </cell>
          <cell r="L63">
            <v>100908000</v>
          </cell>
          <cell r="M63">
            <v>98757000</v>
          </cell>
          <cell r="N63">
            <v>105790000</v>
          </cell>
          <cell r="O63">
            <v>106283000</v>
          </cell>
          <cell r="P63">
            <v>0</v>
          </cell>
          <cell r="Q63">
            <v>166547890.19999999</v>
          </cell>
          <cell r="R63">
            <v>85726469.719999999</v>
          </cell>
          <cell r="S63">
            <v>99274245.969999999</v>
          </cell>
          <cell r="T63">
            <v>100886889</v>
          </cell>
          <cell r="U63">
            <v>98754108</v>
          </cell>
          <cell r="V63">
            <v>105786528.59999999</v>
          </cell>
          <cell r="W63">
            <v>0</v>
          </cell>
          <cell r="X63">
            <v>0</v>
          </cell>
          <cell r="Y63">
            <v>168282513</v>
          </cell>
          <cell r="Z63">
            <v>89207810</v>
          </cell>
          <cell r="AA63">
            <v>87889014</v>
          </cell>
          <cell r="AB63">
            <v>95523700</v>
          </cell>
          <cell r="AC63">
            <v>92567342</v>
          </cell>
          <cell r="AD63">
            <v>99459095</v>
          </cell>
          <cell r="AE63">
            <v>104610000</v>
          </cell>
          <cell r="AF63">
            <v>62496933</v>
          </cell>
          <cell r="AG63">
            <v>22269249</v>
          </cell>
          <cell r="AH63">
            <v>3359230</v>
          </cell>
          <cell r="AI63">
            <v>0</v>
          </cell>
          <cell r="AJ63">
            <v>0</v>
          </cell>
          <cell r="AK63">
            <v>0</v>
          </cell>
          <cell r="AL63">
            <v>0</v>
          </cell>
          <cell r="AM63">
            <v>-5273522</v>
          </cell>
          <cell r="AN63">
            <v>-3959123</v>
          </cell>
          <cell r="AO63">
            <v>-1934990</v>
          </cell>
          <cell r="AP63">
            <v>-2017492</v>
          </cell>
          <cell r="AQ63">
            <v>-1489972.13</v>
          </cell>
          <cell r="AR63">
            <v>-2423507.79</v>
          </cell>
          <cell r="AS63">
            <v>-2342365.7599999998</v>
          </cell>
          <cell r="AT63">
            <v>-563763</v>
          </cell>
          <cell r="AU63">
            <v>245140</v>
          </cell>
          <cell r="AV63">
            <v>-199443</v>
          </cell>
          <cell r="AW63">
            <v>-141189</v>
          </cell>
          <cell r="AX63">
            <v>141120</v>
          </cell>
          <cell r="AY63">
            <v>335429</v>
          </cell>
          <cell r="AZ63">
            <v>-377207</v>
          </cell>
          <cell r="BA63">
            <v>0</v>
          </cell>
          <cell r="BB63">
            <v>0</v>
          </cell>
          <cell r="BC63">
            <v>-2002051</v>
          </cell>
          <cell r="BD63">
            <v>-677891</v>
          </cell>
          <cell r="BE63">
            <v>-643360</v>
          </cell>
          <cell r="BF63">
            <v>-558090</v>
          </cell>
          <cell r="BG63">
            <v>0</v>
          </cell>
          <cell r="BH63">
            <v>-497130</v>
          </cell>
          <cell r="BI63">
            <v>-623367.84</v>
          </cell>
          <cell r="BJ63">
            <v>-757448.28</v>
          </cell>
          <cell r="BK63">
            <v>0</v>
          </cell>
        </row>
        <row r="64">
          <cell r="C64" t="str">
            <v>4.0.1</v>
          </cell>
          <cell r="D64" t="str">
            <v>Instrument for Pre-accession assistance (IPA II)</v>
          </cell>
          <cell r="E64">
            <v>4912222</v>
          </cell>
          <cell r="F64">
            <v>4912222</v>
          </cell>
          <cell r="G64">
            <v>0</v>
          </cell>
          <cell r="H64">
            <v>0</v>
          </cell>
          <cell r="I64">
            <v>1478623722</v>
          </cell>
          <cell r="J64">
            <v>1573724973</v>
          </cell>
          <cell r="K64">
            <v>1678147602</v>
          </cell>
          <cell r="L64">
            <v>2118403978</v>
          </cell>
          <cell r="M64">
            <v>2041382932</v>
          </cell>
          <cell r="N64">
            <v>2394089634</v>
          </cell>
          <cell r="O64">
            <v>1671101837</v>
          </cell>
          <cell r="P64">
            <v>0</v>
          </cell>
          <cell r="Q64">
            <v>1477527070</v>
          </cell>
          <cell r="R64">
            <v>1572800763</v>
          </cell>
          <cell r="S64">
            <v>1676281912</v>
          </cell>
          <cell r="T64">
            <v>2118210848</v>
          </cell>
          <cell r="U64">
            <v>2040529007</v>
          </cell>
          <cell r="V64">
            <v>2393223158</v>
          </cell>
          <cell r="W64">
            <v>0</v>
          </cell>
          <cell r="X64">
            <v>0</v>
          </cell>
          <cell r="Y64">
            <v>56179769</v>
          </cell>
          <cell r="Z64">
            <v>277649731</v>
          </cell>
          <cell r="AA64">
            <v>431725383</v>
          </cell>
          <cell r="AB64">
            <v>865748646</v>
          </cell>
          <cell r="AC64">
            <v>1085653906</v>
          </cell>
          <cell r="AD64">
            <v>1304063884</v>
          </cell>
          <cell r="AE64">
            <v>1404291500</v>
          </cell>
          <cell r="AF64">
            <v>1600781435</v>
          </cell>
          <cell r="AG64">
            <v>1877294688</v>
          </cell>
          <cell r="AH64">
            <v>1755581375</v>
          </cell>
          <cell r="AI64">
            <v>1162828578</v>
          </cell>
          <cell r="AJ64">
            <v>921010100</v>
          </cell>
          <cell r="AK64">
            <v>501497015</v>
          </cell>
          <cell r="AL64">
            <v>0</v>
          </cell>
          <cell r="AM64">
            <v>-2017426</v>
          </cell>
          <cell r="AN64">
            <v>-1220521</v>
          </cell>
          <cell r="AO64">
            <v>-2058936</v>
          </cell>
          <cell r="AP64">
            <v>-1766366</v>
          </cell>
          <cell r="AQ64">
            <v>-6870149.7999999998</v>
          </cell>
          <cell r="AR64">
            <v>-39015035.310000002</v>
          </cell>
          <cell r="AS64">
            <v>-4730207.51</v>
          </cell>
          <cell r="AT64">
            <v>10924901</v>
          </cell>
          <cell r="AU64">
            <v>2827591</v>
          </cell>
          <cell r="AV64">
            <v>5277222</v>
          </cell>
          <cell r="AW64">
            <v>-1089015</v>
          </cell>
          <cell r="AX64">
            <v>13942424</v>
          </cell>
          <cell r="AY64">
            <v>7234752</v>
          </cell>
          <cell r="AZ64">
            <v>19353688</v>
          </cell>
          <cell r="BA64">
            <v>14090823.84</v>
          </cell>
          <cell r="BB64">
            <v>0</v>
          </cell>
          <cell r="BC64">
            <v>-3416837</v>
          </cell>
          <cell r="BD64">
            <v>110893599</v>
          </cell>
          <cell r="BE64">
            <v>-3630653</v>
          </cell>
          <cell r="BF64">
            <v>-3514050</v>
          </cell>
          <cell r="BG64">
            <v>0</v>
          </cell>
          <cell r="BH64">
            <v>-4281367</v>
          </cell>
          <cell r="BI64">
            <v>-4731804.68</v>
          </cell>
          <cell r="BJ64">
            <v>-5997417.4900000002</v>
          </cell>
          <cell r="BK64">
            <v>0</v>
          </cell>
        </row>
        <row r="65">
          <cell r="C65" t="str">
            <v>4.0.10</v>
          </cell>
          <cell r="D65" t="str">
            <v>Macro-financial Assistance (MFA)</v>
          </cell>
          <cell r="E65">
            <v>10168163</v>
          </cell>
          <cell r="F65">
            <v>10168163</v>
          </cell>
          <cell r="G65">
            <v>10168163</v>
          </cell>
          <cell r="H65">
            <v>0</v>
          </cell>
          <cell r="I65">
            <v>38300000</v>
          </cell>
          <cell r="J65">
            <v>500000</v>
          </cell>
          <cell r="K65">
            <v>369000</v>
          </cell>
          <cell r="L65">
            <v>40328000</v>
          </cell>
          <cell r="M65">
            <v>10586000</v>
          </cell>
          <cell r="N65">
            <v>130000</v>
          </cell>
          <cell r="O65">
            <v>20000000</v>
          </cell>
          <cell r="P65">
            <v>0</v>
          </cell>
          <cell r="Q65">
            <v>38181874</v>
          </cell>
          <cell r="R65">
            <v>62900</v>
          </cell>
          <cell r="S65">
            <v>331821</v>
          </cell>
          <cell r="T65">
            <v>40223715</v>
          </cell>
          <cell r="U65">
            <v>10304620</v>
          </cell>
          <cell r="V65">
            <v>125900</v>
          </cell>
          <cell r="W65">
            <v>0</v>
          </cell>
          <cell r="X65">
            <v>0</v>
          </cell>
          <cell r="Y65">
            <v>179806</v>
          </cell>
          <cell r="Z65">
            <v>23029806</v>
          </cell>
          <cell r="AA65">
            <v>5131195</v>
          </cell>
          <cell r="AB65">
            <v>10324840</v>
          </cell>
          <cell r="AC65">
            <v>5102133</v>
          </cell>
          <cell r="AD65">
            <v>10304950</v>
          </cell>
          <cell r="AE65">
            <v>27000000</v>
          </cell>
          <cell r="AF65">
            <v>0</v>
          </cell>
          <cell r="AG65">
            <v>0</v>
          </cell>
          <cell r="AH65">
            <v>0</v>
          </cell>
          <cell r="AI65">
            <v>0</v>
          </cell>
          <cell r="AJ65">
            <v>0</v>
          </cell>
          <cell r="AK65">
            <v>0</v>
          </cell>
          <cell r="AL65">
            <v>0</v>
          </cell>
          <cell r="AM65">
            <v>-127130</v>
          </cell>
          <cell r="AN65">
            <v>-10009075</v>
          </cell>
          <cell r="AO65">
            <v>-5388</v>
          </cell>
          <cell r="AP65">
            <v>-1622</v>
          </cell>
          <cell r="AQ65">
            <v>-7319</v>
          </cell>
          <cell r="AR65">
            <v>-45943</v>
          </cell>
          <cell r="AS65">
            <v>0</v>
          </cell>
          <cell r="AT65">
            <v>-19500000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row>
        <row r="66">
          <cell r="C66" t="str">
            <v>4.0.11</v>
          </cell>
          <cell r="D66" t="str">
            <v>Guarantee Fund for External Actions</v>
          </cell>
          <cell r="E66">
            <v>0</v>
          </cell>
          <cell r="F66">
            <v>0</v>
          </cell>
          <cell r="G66">
            <v>0</v>
          </cell>
          <cell r="H66">
            <v>0</v>
          </cell>
          <cell r="I66">
            <v>58432294</v>
          </cell>
          <cell r="J66">
            <v>144409518</v>
          </cell>
          <cell r="K66">
            <v>257121792</v>
          </cell>
          <cell r="L66">
            <v>240540250</v>
          </cell>
          <cell r="M66">
            <v>137800722</v>
          </cell>
          <cell r="N66">
            <v>0</v>
          </cell>
          <cell r="O66">
            <v>233375757</v>
          </cell>
          <cell r="P66">
            <v>0</v>
          </cell>
          <cell r="Q66">
            <v>58432294</v>
          </cell>
          <cell r="R66">
            <v>144409518</v>
          </cell>
          <cell r="S66">
            <v>257121792</v>
          </cell>
          <cell r="T66">
            <v>240540250</v>
          </cell>
          <cell r="U66">
            <v>137800722</v>
          </cell>
          <cell r="V66">
            <v>0</v>
          </cell>
          <cell r="W66">
            <v>0</v>
          </cell>
          <cell r="X66">
            <v>0</v>
          </cell>
          <cell r="Y66">
            <v>58432294</v>
          </cell>
          <cell r="Z66">
            <v>144409518</v>
          </cell>
          <cell r="AA66">
            <v>257121792</v>
          </cell>
          <cell r="AB66">
            <v>240540250</v>
          </cell>
          <cell r="AC66">
            <v>137800722</v>
          </cell>
          <cell r="AD66">
            <v>0</v>
          </cell>
          <cell r="AE66">
            <v>233375757</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row>
        <row r="67">
          <cell r="C67" t="str">
            <v>4.0.12</v>
          </cell>
          <cell r="D67" t="str">
            <v>Union Civil Protection Mechanism</v>
          </cell>
          <cell r="E67">
            <v>0</v>
          </cell>
          <cell r="F67">
            <v>0</v>
          </cell>
          <cell r="G67">
            <v>0</v>
          </cell>
          <cell r="H67">
            <v>0</v>
          </cell>
          <cell r="I67">
            <v>14946000</v>
          </cell>
          <cell r="J67">
            <v>19934000</v>
          </cell>
          <cell r="K67">
            <v>8124000</v>
          </cell>
          <cell r="L67">
            <v>11411000</v>
          </cell>
          <cell r="M67">
            <v>6029000</v>
          </cell>
          <cell r="N67">
            <v>12640834.85</v>
          </cell>
          <cell r="O67">
            <v>63729000</v>
          </cell>
          <cell r="P67">
            <v>0</v>
          </cell>
          <cell r="Q67">
            <v>14544383.460000001</v>
          </cell>
          <cell r="R67">
            <v>18550150.52</v>
          </cell>
          <cell r="S67">
            <v>8047359.3700000001</v>
          </cell>
          <cell r="T67">
            <v>11214805</v>
          </cell>
          <cell r="U67">
            <v>6027685</v>
          </cell>
          <cell r="V67">
            <v>12640834.85</v>
          </cell>
          <cell r="W67">
            <v>0</v>
          </cell>
          <cell r="X67">
            <v>0</v>
          </cell>
          <cell r="Y67">
            <v>3802416</v>
          </cell>
          <cell r="Z67">
            <v>14548097</v>
          </cell>
          <cell r="AA67">
            <v>8720297</v>
          </cell>
          <cell r="AB67">
            <v>8470216</v>
          </cell>
          <cell r="AC67">
            <v>6377961</v>
          </cell>
          <cell r="AD67">
            <v>8613219</v>
          </cell>
          <cell r="AE67">
            <v>15706250</v>
          </cell>
          <cell r="AF67">
            <v>1611369</v>
          </cell>
          <cell r="AG67">
            <v>5870682</v>
          </cell>
          <cell r="AH67">
            <v>341934</v>
          </cell>
          <cell r="AI67">
            <v>0</v>
          </cell>
          <cell r="AJ67">
            <v>0</v>
          </cell>
          <cell r="AK67">
            <v>18896447</v>
          </cell>
          <cell r="AL67">
            <v>0</v>
          </cell>
          <cell r="AM67">
            <v>0</v>
          </cell>
          <cell r="AN67">
            <v>0</v>
          </cell>
          <cell r="AO67">
            <v>-261255</v>
          </cell>
          <cell r="AP67">
            <v>-261345</v>
          </cell>
          <cell r="AQ67">
            <v>-640712.64</v>
          </cell>
          <cell r="AR67">
            <v>-2308445.77</v>
          </cell>
          <cell r="AS67">
            <v>-3931293.06</v>
          </cell>
          <cell r="AT67">
            <v>-2217053</v>
          </cell>
          <cell r="AU67">
            <v>455219</v>
          </cell>
          <cell r="AV67">
            <v>62223</v>
          </cell>
          <cell r="AW67">
            <v>216217</v>
          </cell>
          <cell r="AX67">
            <v>-824732</v>
          </cell>
          <cell r="AY67">
            <v>-120994</v>
          </cell>
          <cell r="AZ67">
            <v>-181654</v>
          </cell>
          <cell r="BA67">
            <v>-449980.5</v>
          </cell>
          <cell r="BB67">
            <v>0</v>
          </cell>
          <cell r="BC67">
            <v>0</v>
          </cell>
          <cell r="BD67">
            <v>0</v>
          </cell>
          <cell r="BE67">
            <v>0</v>
          </cell>
          <cell r="BF67">
            <v>0</v>
          </cell>
          <cell r="BG67">
            <v>0</v>
          </cell>
          <cell r="BH67">
            <v>-1564032</v>
          </cell>
          <cell r="BI67">
            <v>0</v>
          </cell>
          <cell r="BJ67">
            <v>0</v>
          </cell>
          <cell r="BK67">
            <v>0</v>
          </cell>
        </row>
        <row r="68">
          <cell r="C68" t="str">
            <v>4.0.13</v>
          </cell>
          <cell r="D68" t="str">
            <v>EU Aid Volunteers initiative (EUAV)</v>
          </cell>
          <cell r="E68">
            <v>0</v>
          </cell>
          <cell r="F68">
            <v>0</v>
          </cell>
          <cell r="G68">
            <v>0</v>
          </cell>
          <cell r="H68">
            <v>0</v>
          </cell>
          <cell r="I68">
            <v>12677000</v>
          </cell>
          <cell r="J68">
            <v>7446000</v>
          </cell>
          <cell r="K68">
            <v>9283500</v>
          </cell>
          <cell r="L68">
            <v>17433237</v>
          </cell>
          <cell r="M68">
            <v>20142368.73</v>
          </cell>
          <cell r="N68">
            <v>18846771.030000001</v>
          </cell>
          <cell r="O68">
            <v>20611000</v>
          </cell>
          <cell r="P68">
            <v>0</v>
          </cell>
          <cell r="Q68">
            <v>12602000</v>
          </cell>
          <cell r="R68">
            <v>7446000</v>
          </cell>
          <cell r="S68">
            <v>9107964.4700000007</v>
          </cell>
          <cell r="T68">
            <v>17400075</v>
          </cell>
          <cell r="U68">
            <v>20142261</v>
          </cell>
          <cell r="V68">
            <v>18846621.030000001</v>
          </cell>
          <cell r="W68">
            <v>0</v>
          </cell>
          <cell r="X68">
            <v>0</v>
          </cell>
          <cell r="Y68">
            <v>2811763</v>
          </cell>
          <cell r="Z68">
            <v>1391812</v>
          </cell>
          <cell r="AA68">
            <v>7337303</v>
          </cell>
          <cell r="AB68">
            <v>16879475</v>
          </cell>
          <cell r="AC68">
            <v>16011266</v>
          </cell>
          <cell r="AD68">
            <v>12661265</v>
          </cell>
          <cell r="AE68">
            <v>18840960</v>
          </cell>
          <cell r="AF68">
            <v>11602404</v>
          </cell>
          <cell r="AG68">
            <v>5066943</v>
          </cell>
          <cell r="AH68">
            <v>1417500</v>
          </cell>
          <cell r="AI68">
            <v>0</v>
          </cell>
          <cell r="AJ68">
            <v>0</v>
          </cell>
          <cell r="AK68">
            <v>0</v>
          </cell>
          <cell r="AL68">
            <v>0</v>
          </cell>
          <cell r="AM68">
            <v>0</v>
          </cell>
          <cell r="AN68">
            <v>-131031</v>
          </cell>
          <cell r="AO68">
            <v>-23450</v>
          </cell>
          <cell r="AP68">
            <v>0</v>
          </cell>
          <cell r="AQ68">
            <v>-101716.06</v>
          </cell>
          <cell r="AR68">
            <v>-416911.7</v>
          </cell>
          <cell r="AS68">
            <v>-7069984.0800000001</v>
          </cell>
          <cell r="AT68">
            <v>-12718411</v>
          </cell>
          <cell r="AU68">
            <v>0</v>
          </cell>
          <cell r="AV68">
            <v>0</v>
          </cell>
          <cell r="AW68">
            <v>0</v>
          </cell>
          <cell r="AX68">
            <v>0</v>
          </cell>
          <cell r="AY68">
            <v>0</v>
          </cell>
          <cell r="AZ68">
            <v>4277</v>
          </cell>
          <cell r="BA68">
            <v>-5258.87</v>
          </cell>
          <cell r="BB68">
            <v>0</v>
          </cell>
          <cell r="BC68">
            <v>0</v>
          </cell>
          <cell r="BD68">
            <v>-2357763</v>
          </cell>
          <cell r="BE68">
            <v>0</v>
          </cell>
          <cell r="BF68">
            <v>0</v>
          </cell>
          <cell r="BG68">
            <v>0</v>
          </cell>
          <cell r="BH68">
            <v>-298865</v>
          </cell>
          <cell r="BI68">
            <v>0</v>
          </cell>
          <cell r="BJ68">
            <v>0</v>
          </cell>
          <cell r="BK68">
            <v>0</v>
          </cell>
        </row>
        <row r="69">
          <cell r="C69" t="str">
            <v>4.0.14</v>
          </cell>
          <cell r="D69" t="str">
            <v>European Fund for Sustainable Development (EFSD)</v>
          </cell>
          <cell r="E69">
            <v>0</v>
          </cell>
          <cell r="F69">
            <v>0</v>
          </cell>
          <cell r="G69">
            <v>0</v>
          </cell>
          <cell r="H69">
            <v>0</v>
          </cell>
          <cell r="I69">
            <v>0</v>
          </cell>
          <cell r="J69">
            <v>0</v>
          </cell>
          <cell r="K69">
            <v>0</v>
          </cell>
          <cell r="L69">
            <v>275000000</v>
          </cell>
          <cell r="M69">
            <v>25000000</v>
          </cell>
          <cell r="N69">
            <v>25000000</v>
          </cell>
          <cell r="O69">
            <v>1065000000</v>
          </cell>
          <cell r="P69">
            <v>0</v>
          </cell>
          <cell r="Q69">
            <v>0</v>
          </cell>
          <cell r="R69">
            <v>0</v>
          </cell>
          <cell r="S69">
            <v>0</v>
          </cell>
          <cell r="T69">
            <v>275000000</v>
          </cell>
          <cell r="U69">
            <v>25000000</v>
          </cell>
          <cell r="V69">
            <v>25000000</v>
          </cell>
          <cell r="W69">
            <v>0</v>
          </cell>
          <cell r="X69">
            <v>0</v>
          </cell>
          <cell r="Y69">
            <v>0</v>
          </cell>
          <cell r="Z69">
            <v>0</v>
          </cell>
          <cell r="AA69">
            <v>0</v>
          </cell>
          <cell r="AB69">
            <v>275000000</v>
          </cell>
          <cell r="AC69">
            <v>25000000</v>
          </cell>
          <cell r="AD69">
            <v>25000000</v>
          </cell>
          <cell r="AE69">
            <v>1065000000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-275000000</v>
          </cell>
          <cell r="BI69">
            <v>-25000000</v>
          </cell>
          <cell r="BJ69">
            <v>0</v>
          </cell>
          <cell r="BK69">
            <v>0</v>
          </cell>
        </row>
        <row r="70">
          <cell r="C70" t="str">
            <v>4.0.2</v>
          </cell>
          <cell r="D70" t="str">
            <v>European Neighbourhood Instrument (ENI)</v>
          </cell>
          <cell r="E70">
            <v>6488151</v>
          </cell>
          <cell r="F70">
            <v>6488151</v>
          </cell>
          <cell r="G70">
            <v>0</v>
          </cell>
          <cell r="H70">
            <v>0</v>
          </cell>
          <cell r="I70">
            <v>2315044999</v>
          </cell>
          <cell r="J70">
            <v>2385811181</v>
          </cell>
          <cell r="K70">
            <v>2325019007</v>
          </cell>
          <cell r="L70">
            <v>2480716566</v>
          </cell>
          <cell r="M70">
            <v>2478395542</v>
          </cell>
          <cell r="N70">
            <v>2737998296</v>
          </cell>
          <cell r="O70">
            <v>2770809332</v>
          </cell>
          <cell r="P70">
            <v>0</v>
          </cell>
          <cell r="Q70">
            <v>2314671872</v>
          </cell>
          <cell r="R70">
            <v>2385480322</v>
          </cell>
          <cell r="S70">
            <v>2324913278</v>
          </cell>
          <cell r="T70">
            <v>2480685888</v>
          </cell>
          <cell r="U70">
            <v>2478038324</v>
          </cell>
          <cell r="V70">
            <v>2737510555</v>
          </cell>
          <cell r="W70">
            <v>0</v>
          </cell>
          <cell r="X70">
            <v>0</v>
          </cell>
          <cell r="Y70">
            <v>455200203</v>
          </cell>
          <cell r="Z70">
            <v>618411060</v>
          </cell>
          <cell r="AA70">
            <v>1204744052</v>
          </cell>
          <cell r="AB70">
            <v>1403188609</v>
          </cell>
          <cell r="AC70">
            <v>1727642907</v>
          </cell>
          <cell r="AD70">
            <v>1870121269</v>
          </cell>
          <cell r="AE70">
            <v>1930587430</v>
          </cell>
          <cell r="AF70">
            <v>1878674758</v>
          </cell>
          <cell r="AG70">
            <v>1832624004</v>
          </cell>
          <cell r="AH70">
            <v>1662555538</v>
          </cell>
          <cell r="AI70">
            <v>1367888391</v>
          </cell>
          <cell r="AJ70">
            <v>1166379735</v>
          </cell>
          <cell r="AK70">
            <v>843217239</v>
          </cell>
          <cell r="AL70">
            <v>0</v>
          </cell>
          <cell r="AM70">
            <v>-287820</v>
          </cell>
          <cell r="AN70">
            <v>-541273</v>
          </cell>
          <cell r="AO70">
            <v>-8282104</v>
          </cell>
          <cell r="AP70">
            <v>-52771736</v>
          </cell>
          <cell r="AQ70">
            <v>-60765330.649999999</v>
          </cell>
          <cell r="AR70">
            <v>-187480815.90000001</v>
          </cell>
          <cell r="AS70">
            <v>-120932777.03</v>
          </cell>
          <cell r="AT70">
            <v>-16424586</v>
          </cell>
          <cell r="AU70">
            <v>34467637</v>
          </cell>
          <cell r="AV70">
            <v>32219579</v>
          </cell>
          <cell r="AW70">
            <v>23114585</v>
          </cell>
          <cell r="AX70">
            <v>23839318</v>
          </cell>
          <cell r="AY70">
            <v>-2143093</v>
          </cell>
          <cell r="AZ70">
            <v>15098696</v>
          </cell>
          <cell r="BA70">
            <v>986691.73</v>
          </cell>
          <cell r="BB70">
            <v>0</v>
          </cell>
          <cell r="BC70">
            <v>-6211095</v>
          </cell>
          <cell r="BD70">
            <v>-6961619</v>
          </cell>
          <cell r="BE70">
            <v>-5823775</v>
          </cell>
          <cell r="BF70">
            <v>-4679102</v>
          </cell>
          <cell r="BG70">
            <v>0</v>
          </cell>
          <cell r="BH70">
            <v>-4788987</v>
          </cell>
          <cell r="BI70">
            <v>-4050687.04</v>
          </cell>
          <cell r="BJ70">
            <v>-6070245.5</v>
          </cell>
          <cell r="BK70">
            <v>0</v>
          </cell>
        </row>
        <row r="71">
          <cell r="C71" t="str">
            <v>4.0.3</v>
          </cell>
          <cell r="D71" t="str">
            <v>Development Cooperation Instrument (DCI)</v>
          </cell>
          <cell r="E71">
            <v>10440184</v>
          </cell>
          <cell r="F71">
            <v>10440184</v>
          </cell>
          <cell r="G71">
            <v>0</v>
          </cell>
          <cell r="H71">
            <v>0</v>
          </cell>
          <cell r="I71">
            <v>2344985663</v>
          </cell>
          <cell r="J71">
            <v>2447443297</v>
          </cell>
          <cell r="K71">
            <v>2635599297</v>
          </cell>
          <cell r="L71">
            <v>3151005310</v>
          </cell>
          <cell r="M71">
            <v>2980783345</v>
          </cell>
          <cell r="N71">
            <v>3204607269</v>
          </cell>
          <cell r="O71">
            <v>3272459297</v>
          </cell>
          <cell r="P71">
            <v>0</v>
          </cell>
          <cell r="Q71">
            <v>2344674748</v>
          </cell>
          <cell r="R71">
            <v>2447435584</v>
          </cell>
          <cell r="S71">
            <v>2635565565</v>
          </cell>
          <cell r="T71">
            <v>3150946286</v>
          </cell>
          <cell r="U71">
            <v>2980689739</v>
          </cell>
          <cell r="V71">
            <v>3204452228</v>
          </cell>
          <cell r="W71">
            <v>0</v>
          </cell>
          <cell r="X71">
            <v>0</v>
          </cell>
          <cell r="Y71">
            <v>106208994</v>
          </cell>
          <cell r="Z71">
            <v>406835564</v>
          </cell>
          <cell r="AA71">
            <v>1227742970</v>
          </cell>
          <cell r="AB71">
            <v>1817502657</v>
          </cell>
          <cell r="AC71">
            <v>2199499538</v>
          </cell>
          <cell r="AD71">
            <v>2404123744</v>
          </cell>
          <cell r="AE71">
            <v>2597462319</v>
          </cell>
          <cell r="AF71">
            <v>2408292590</v>
          </cell>
          <cell r="AG71">
            <v>2706918820</v>
          </cell>
          <cell r="AH71">
            <v>2483409460</v>
          </cell>
          <cell r="AI71">
            <v>1291931607</v>
          </cell>
          <cell r="AJ71">
            <v>334449045</v>
          </cell>
          <cell r="AK71">
            <v>100806229</v>
          </cell>
          <cell r="AL71">
            <v>0</v>
          </cell>
          <cell r="AM71">
            <v>-2050854</v>
          </cell>
          <cell r="AN71">
            <v>-3024351</v>
          </cell>
          <cell r="AO71">
            <v>-18181547</v>
          </cell>
          <cell r="AP71">
            <v>-20258176</v>
          </cell>
          <cell r="AQ71">
            <v>-44409638.640000001</v>
          </cell>
          <cell r="AR71">
            <v>-43021233.149999999</v>
          </cell>
          <cell r="AS71">
            <v>-20896861.91</v>
          </cell>
          <cell r="AT71">
            <v>-13909122</v>
          </cell>
          <cell r="AU71">
            <v>12398886</v>
          </cell>
          <cell r="AV71">
            <v>33281803</v>
          </cell>
          <cell r="AW71">
            <v>31624977</v>
          </cell>
          <cell r="AX71">
            <v>9463420</v>
          </cell>
          <cell r="AY71">
            <v>-8585742</v>
          </cell>
          <cell r="AZ71">
            <v>15215563</v>
          </cell>
          <cell r="BA71">
            <v>-3612083.98</v>
          </cell>
          <cell r="BB71">
            <v>0</v>
          </cell>
          <cell r="BC71">
            <v>-8536699</v>
          </cell>
          <cell r="BD71">
            <v>-7041586</v>
          </cell>
          <cell r="BE71">
            <v>-8192669</v>
          </cell>
          <cell r="BF71">
            <v>-11809764</v>
          </cell>
          <cell r="BG71">
            <v>0</v>
          </cell>
          <cell r="BH71">
            <v>-11939738</v>
          </cell>
          <cell r="BI71">
            <v>-14464533.34</v>
          </cell>
          <cell r="BJ71">
            <v>-13049005.039999999</v>
          </cell>
          <cell r="BK71">
            <v>0</v>
          </cell>
        </row>
        <row r="72">
          <cell r="C72" t="str">
            <v>4.0.4</v>
          </cell>
          <cell r="D72" t="str">
            <v>Partnership Instrument (PI)</v>
          </cell>
          <cell r="E72">
            <v>37353</v>
          </cell>
          <cell r="F72">
            <v>37353</v>
          </cell>
          <cell r="G72">
            <v>0</v>
          </cell>
          <cell r="H72">
            <v>0</v>
          </cell>
          <cell r="I72">
            <v>119890842</v>
          </cell>
          <cell r="J72">
            <v>117998000</v>
          </cell>
          <cell r="K72">
            <v>127453000</v>
          </cell>
          <cell r="L72">
            <v>138213000</v>
          </cell>
          <cell r="M72">
            <v>144857500</v>
          </cell>
          <cell r="N72">
            <v>149010227.59999999</v>
          </cell>
          <cell r="O72">
            <v>162284000</v>
          </cell>
          <cell r="P72">
            <v>0</v>
          </cell>
          <cell r="Q72">
            <v>119558688.5</v>
          </cell>
          <cell r="R72">
            <v>117970924.5</v>
          </cell>
          <cell r="S72">
            <v>127452851.5</v>
          </cell>
          <cell r="T72">
            <v>138172940</v>
          </cell>
          <cell r="U72">
            <v>144796406</v>
          </cell>
          <cell r="V72">
            <v>149009069.19999999</v>
          </cell>
          <cell r="W72">
            <v>0</v>
          </cell>
          <cell r="X72">
            <v>0</v>
          </cell>
          <cell r="Y72">
            <v>3881347</v>
          </cell>
          <cell r="Z72">
            <v>29595128</v>
          </cell>
          <cell r="AA72">
            <v>55786419</v>
          </cell>
          <cell r="AB72">
            <v>76095312</v>
          </cell>
          <cell r="AC72">
            <v>116689799</v>
          </cell>
          <cell r="AD72">
            <v>130866366</v>
          </cell>
          <cell r="AE72">
            <v>130241724</v>
          </cell>
          <cell r="AF72">
            <v>129776070</v>
          </cell>
          <cell r="AG72">
            <v>126474354</v>
          </cell>
          <cell r="AH72">
            <v>126323353</v>
          </cell>
          <cell r="AI72">
            <v>33468242</v>
          </cell>
          <cell r="AJ72">
            <v>0</v>
          </cell>
          <cell r="AK72">
            <v>0</v>
          </cell>
          <cell r="AL72">
            <v>0</v>
          </cell>
          <cell r="AM72">
            <v>-510371</v>
          </cell>
          <cell r="AN72">
            <v>-270984</v>
          </cell>
          <cell r="AO72">
            <v>-541572</v>
          </cell>
          <cell r="AP72">
            <v>-1180355</v>
          </cell>
          <cell r="AQ72">
            <v>-704143.88</v>
          </cell>
          <cell r="AR72">
            <v>-222650.49</v>
          </cell>
          <cell r="AS72">
            <v>-585639.21</v>
          </cell>
          <cell r="AT72">
            <v>-721771</v>
          </cell>
          <cell r="AU72">
            <v>249683</v>
          </cell>
          <cell r="AV72">
            <v>-5055</v>
          </cell>
          <cell r="AW72">
            <v>1037448</v>
          </cell>
          <cell r="AX72">
            <v>598393</v>
          </cell>
          <cell r="AY72">
            <v>-1385486</v>
          </cell>
          <cell r="AZ72">
            <v>3846645</v>
          </cell>
          <cell r="BA72">
            <v>-63583.06</v>
          </cell>
          <cell r="BB72">
            <v>0</v>
          </cell>
          <cell r="BC72">
            <v>-37353</v>
          </cell>
          <cell r="BD72">
            <v>-934650</v>
          </cell>
          <cell r="BE72">
            <v>-498306</v>
          </cell>
          <cell r="BF72">
            <v>-530097</v>
          </cell>
          <cell r="BG72">
            <v>0</v>
          </cell>
          <cell r="BH72">
            <v>-282432</v>
          </cell>
          <cell r="BI72">
            <v>-234693</v>
          </cell>
          <cell r="BJ72">
            <v>-358447.82</v>
          </cell>
          <cell r="BK72">
            <v>0</v>
          </cell>
        </row>
        <row r="73">
          <cell r="C73" t="str">
            <v>4.0.5</v>
          </cell>
          <cell r="D73" t="str">
            <v>European Instrument for Democracy and Human Rights (EIDHR)</v>
          </cell>
          <cell r="E73">
            <v>2559819</v>
          </cell>
          <cell r="F73">
            <v>2559819</v>
          </cell>
          <cell r="G73">
            <v>0</v>
          </cell>
          <cell r="H73">
            <v>0</v>
          </cell>
          <cell r="I73">
            <v>184193699</v>
          </cell>
          <cell r="J73">
            <v>171865927</v>
          </cell>
          <cell r="K73">
            <v>170840584</v>
          </cell>
          <cell r="L73">
            <v>184497927</v>
          </cell>
          <cell r="M73">
            <v>188140231</v>
          </cell>
          <cell r="N73">
            <v>178828438</v>
          </cell>
          <cell r="O73">
            <v>196253927</v>
          </cell>
          <cell r="P73">
            <v>0</v>
          </cell>
          <cell r="Q73">
            <v>184191343</v>
          </cell>
          <cell r="R73">
            <v>171860513.19999999</v>
          </cell>
          <cell r="S73">
            <v>170798299.09999999</v>
          </cell>
          <cell r="T73">
            <v>184464079</v>
          </cell>
          <cell r="U73">
            <v>188001595</v>
          </cell>
          <cell r="V73">
            <v>178797685.80000001</v>
          </cell>
          <cell r="W73">
            <v>0</v>
          </cell>
          <cell r="X73">
            <v>0</v>
          </cell>
          <cell r="Y73">
            <v>29028709</v>
          </cell>
          <cell r="Z73">
            <v>67755843</v>
          </cell>
          <cell r="AA73">
            <v>112130864</v>
          </cell>
          <cell r="AB73">
            <v>145632095</v>
          </cell>
          <cell r="AC73">
            <v>186678999</v>
          </cell>
          <cell r="AD73">
            <v>160495499</v>
          </cell>
          <cell r="AE73">
            <v>173597220</v>
          </cell>
          <cell r="AF73">
            <v>128673249</v>
          </cell>
          <cell r="AG73">
            <v>87233870</v>
          </cell>
          <cell r="AH73">
            <v>71360468</v>
          </cell>
          <cell r="AI73">
            <v>29173936</v>
          </cell>
          <cell r="AJ73">
            <v>11794184</v>
          </cell>
          <cell r="AK73">
            <v>12955852</v>
          </cell>
          <cell r="AL73">
            <v>0</v>
          </cell>
          <cell r="AM73">
            <v>-735679</v>
          </cell>
          <cell r="AN73">
            <v>-24970372</v>
          </cell>
          <cell r="AO73">
            <v>-3591482</v>
          </cell>
          <cell r="AP73">
            <v>-651686</v>
          </cell>
          <cell r="AQ73">
            <v>-1546370</v>
          </cell>
          <cell r="AR73">
            <v>-741689.8</v>
          </cell>
          <cell r="AS73">
            <v>-16575229.43</v>
          </cell>
          <cell r="AT73">
            <v>-38938373</v>
          </cell>
          <cell r="AU73">
            <v>979161</v>
          </cell>
          <cell r="AV73">
            <v>617986</v>
          </cell>
          <cell r="AW73">
            <v>817704</v>
          </cell>
          <cell r="AX73">
            <v>2389372</v>
          </cell>
          <cell r="AY73">
            <v>755469</v>
          </cell>
          <cell r="AZ73">
            <v>373216</v>
          </cell>
          <cell r="BA73">
            <v>-479366.46</v>
          </cell>
          <cell r="BB73">
            <v>0</v>
          </cell>
          <cell r="BC73">
            <v>-1849750</v>
          </cell>
          <cell r="BD73">
            <v>-2511877</v>
          </cell>
          <cell r="BE73">
            <v>-2530766</v>
          </cell>
          <cell r="BF73">
            <v>-2642228</v>
          </cell>
          <cell r="BG73">
            <v>0</v>
          </cell>
          <cell r="BH73">
            <v>-2430557</v>
          </cell>
          <cell r="BI73">
            <v>-2551800.27</v>
          </cell>
          <cell r="BJ73">
            <v>-2881847.28</v>
          </cell>
          <cell r="BK73">
            <v>0</v>
          </cell>
        </row>
        <row r="74">
          <cell r="C74" t="str">
            <v>4.0.6</v>
          </cell>
          <cell r="D74" t="str">
            <v>Instrument contributing to Stability and Peace (IcSP)</v>
          </cell>
          <cell r="E74">
            <v>2880021</v>
          </cell>
          <cell r="F74">
            <v>2880021</v>
          </cell>
          <cell r="G74">
            <v>0</v>
          </cell>
          <cell r="H74">
            <v>0</v>
          </cell>
          <cell r="I74">
            <v>276750528</v>
          </cell>
          <cell r="J74">
            <v>330396177</v>
          </cell>
          <cell r="K74">
            <v>344810177</v>
          </cell>
          <cell r="L74">
            <v>260280000</v>
          </cell>
          <cell r="M74">
            <v>369504758</v>
          </cell>
          <cell r="N74">
            <v>376903212.39999998</v>
          </cell>
          <cell r="O74">
            <v>393807177</v>
          </cell>
          <cell r="P74">
            <v>0</v>
          </cell>
          <cell r="Q74">
            <v>276737000.39999998</v>
          </cell>
          <cell r="R74">
            <v>330370835.60000002</v>
          </cell>
          <cell r="S74">
            <v>344809949.60000002</v>
          </cell>
          <cell r="T74">
            <v>260246329</v>
          </cell>
          <cell r="U74">
            <v>369430999</v>
          </cell>
          <cell r="V74">
            <v>376895677.19999999</v>
          </cell>
          <cell r="W74">
            <v>0</v>
          </cell>
          <cell r="X74">
            <v>0</v>
          </cell>
          <cell r="Y74">
            <v>32336603</v>
          </cell>
          <cell r="Z74">
            <v>146565731</v>
          </cell>
          <cell r="AA74">
            <v>268647268</v>
          </cell>
          <cell r="AB74">
            <v>230920691</v>
          </cell>
          <cell r="AC74">
            <v>308170369</v>
          </cell>
          <cell r="AD74">
            <v>312444166</v>
          </cell>
          <cell r="AE74">
            <v>344700000</v>
          </cell>
          <cell r="AF74">
            <v>236010459</v>
          </cell>
          <cell r="AG74">
            <v>226583347</v>
          </cell>
          <cell r="AH74">
            <v>159352813</v>
          </cell>
          <cell r="AI74">
            <v>33309727</v>
          </cell>
          <cell r="AJ74">
            <v>10532698</v>
          </cell>
          <cell r="AK74">
            <v>0</v>
          </cell>
          <cell r="AL74">
            <v>0</v>
          </cell>
          <cell r="AM74">
            <v>-813702</v>
          </cell>
          <cell r="AN74">
            <v>-440700</v>
          </cell>
          <cell r="AO74">
            <v>-1986597</v>
          </cell>
          <cell r="AP74">
            <v>-539279</v>
          </cell>
          <cell r="AQ74">
            <v>-3354035.5</v>
          </cell>
          <cell r="AR74">
            <v>-7242257.4900000002</v>
          </cell>
          <cell r="AS74">
            <v>-34441938.369999997</v>
          </cell>
          <cell r="AT74">
            <v>-33158494</v>
          </cell>
          <cell r="AU74">
            <v>68588</v>
          </cell>
          <cell r="AV74">
            <v>360066</v>
          </cell>
          <cell r="AW74">
            <v>-1698082</v>
          </cell>
          <cell r="AX74">
            <v>4847243</v>
          </cell>
          <cell r="AY74">
            <v>-6241362</v>
          </cell>
          <cell r="AZ74">
            <v>5001078</v>
          </cell>
          <cell r="BA74">
            <v>-58833.47</v>
          </cell>
          <cell r="BB74">
            <v>0</v>
          </cell>
          <cell r="BC74">
            <v>-2068788</v>
          </cell>
          <cell r="BD74">
            <v>-2015710</v>
          </cell>
          <cell r="BE74">
            <v>-2164525</v>
          </cell>
          <cell r="BF74">
            <v>-2293622</v>
          </cell>
          <cell r="BG74">
            <v>0</v>
          </cell>
          <cell r="BH74">
            <v>-2305243</v>
          </cell>
          <cell r="BI74">
            <v>-2517455.4300000002</v>
          </cell>
          <cell r="BJ74">
            <v>-3486569.14</v>
          </cell>
          <cell r="BK74">
            <v>0</v>
          </cell>
        </row>
        <row r="75">
          <cell r="C75" t="str">
            <v>4.0.7</v>
          </cell>
          <cell r="D75" t="str">
            <v>Humanitarian aid</v>
          </cell>
          <cell r="E75">
            <v>867737720</v>
          </cell>
          <cell r="F75">
            <v>867737720</v>
          </cell>
          <cell r="G75">
            <v>861905516</v>
          </cell>
          <cell r="H75">
            <v>0</v>
          </cell>
          <cell r="I75">
            <v>1081676000</v>
          </cell>
          <cell r="J75">
            <v>1096938134</v>
          </cell>
          <cell r="K75">
            <v>1384137370</v>
          </cell>
          <cell r="L75">
            <v>1280050421</v>
          </cell>
          <cell r="M75">
            <v>1417498063</v>
          </cell>
          <cell r="N75">
            <v>1966449781</v>
          </cell>
          <cell r="O75">
            <v>1586824000</v>
          </cell>
          <cell r="P75">
            <v>0</v>
          </cell>
          <cell r="Q75">
            <v>1280598799</v>
          </cell>
          <cell r="R75">
            <v>1316306744</v>
          </cell>
          <cell r="S75">
            <v>1482742736</v>
          </cell>
          <cell r="T75">
            <v>1341755787</v>
          </cell>
          <cell r="U75">
            <v>1451549851</v>
          </cell>
          <cell r="V75">
            <v>2012051897</v>
          </cell>
          <cell r="W75">
            <v>0</v>
          </cell>
          <cell r="X75">
            <v>0</v>
          </cell>
          <cell r="Y75">
            <v>1353427590</v>
          </cell>
          <cell r="Z75">
            <v>1206558719</v>
          </cell>
          <cell r="AA75">
            <v>1662412118</v>
          </cell>
          <cell r="AB75">
            <v>1392585556</v>
          </cell>
          <cell r="AC75">
            <v>1442828795</v>
          </cell>
          <cell r="AD75">
            <v>1740169007</v>
          </cell>
          <cell r="AE75">
            <v>1275289221</v>
          </cell>
          <cell r="AF75">
            <v>754715400</v>
          </cell>
          <cell r="AG75">
            <v>377533369</v>
          </cell>
          <cell r="AH75">
            <v>105624011</v>
          </cell>
          <cell r="AI75">
            <v>5450000</v>
          </cell>
          <cell r="AJ75">
            <v>0</v>
          </cell>
          <cell r="AK75">
            <v>225996420</v>
          </cell>
          <cell r="AL75">
            <v>0</v>
          </cell>
          <cell r="AM75">
            <v>-218858</v>
          </cell>
          <cell r="AN75">
            <v>-243352</v>
          </cell>
          <cell r="AO75">
            <v>-213507</v>
          </cell>
          <cell r="AP75">
            <v>-41337254</v>
          </cell>
          <cell r="AQ75">
            <v>-31519960.789999999</v>
          </cell>
          <cell r="AR75">
            <v>-35224091.009999998</v>
          </cell>
          <cell r="AS75">
            <v>-23298512.280000001</v>
          </cell>
          <cell r="AT75">
            <v>-41215975</v>
          </cell>
          <cell r="AU75">
            <v>-145168</v>
          </cell>
          <cell r="AV75">
            <v>39646475</v>
          </cell>
          <cell r="AW75">
            <v>30708451</v>
          </cell>
          <cell r="AX75">
            <v>8691594</v>
          </cell>
          <cell r="AY75">
            <v>6531762</v>
          </cell>
          <cell r="AZ75">
            <v>3485597</v>
          </cell>
          <cell r="BA75">
            <v>-738067.46</v>
          </cell>
          <cell r="BB75">
            <v>0</v>
          </cell>
          <cell r="BC75">
            <v>-5617639</v>
          </cell>
          <cell r="BD75">
            <v>193931883</v>
          </cell>
          <cell r="BE75">
            <v>214943899</v>
          </cell>
          <cell r="BF75">
            <v>8283686</v>
          </cell>
          <cell r="BG75">
            <v>0</v>
          </cell>
          <cell r="BH75">
            <v>56919587</v>
          </cell>
          <cell r="BI75">
            <v>28736435.02</v>
          </cell>
          <cell r="BJ75">
            <v>39820619.299999997</v>
          </cell>
          <cell r="BK75">
            <v>0</v>
          </cell>
        </row>
        <row r="76">
          <cell r="C76" t="str">
            <v>4.0.8</v>
          </cell>
          <cell r="D76" t="str">
            <v>Common Foreign and Security Policy (CFSP)</v>
          </cell>
          <cell r="E76">
            <v>261604990</v>
          </cell>
          <cell r="F76">
            <v>261604990</v>
          </cell>
          <cell r="G76">
            <v>261208856</v>
          </cell>
          <cell r="H76">
            <v>0</v>
          </cell>
          <cell r="I76">
            <v>301128000</v>
          </cell>
          <cell r="J76">
            <v>270146689</v>
          </cell>
          <cell r="K76">
            <v>202877089</v>
          </cell>
          <cell r="L76">
            <v>286770000</v>
          </cell>
          <cell r="M76">
            <v>348010000</v>
          </cell>
          <cell r="N76">
            <v>343184289</v>
          </cell>
          <cell r="O76">
            <v>351927000</v>
          </cell>
          <cell r="P76">
            <v>0</v>
          </cell>
          <cell r="Q76">
            <v>299379452.80000001</v>
          </cell>
          <cell r="R76">
            <v>242528561.5</v>
          </cell>
          <cell r="S76">
            <v>201251168.69999999</v>
          </cell>
          <cell r="T76">
            <v>286747991</v>
          </cell>
          <cell r="U76">
            <v>347941167</v>
          </cell>
          <cell r="V76">
            <v>343128598.10000002</v>
          </cell>
          <cell r="W76">
            <v>0</v>
          </cell>
          <cell r="X76">
            <v>0</v>
          </cell>
          <cell r="Y76">
            <v>244811508</v>
          </cell>
          <cell r="Z76">
            <v>260844910</v>
          </cell>
          <cell r="AA76">
            <v>218870073</v>
          </cell>
          <cell r="AB76">
            <v>258535823</v>
          </cell>
          <cell r="AC76">
            <v>291954958</v>
          </cell>
          <cell r="AD76">
            <v>308471598</v>
          </cell>
          <cell r="AE76">
            <v>328650000</v>
          </cell>
          <cell r="AF76">
            <v>38325746</v>
          </cell>
          <cell r="AG76">
            <v>13190091</v>
          </cell>
          <cell r="AH76">
            <v>0</v>
          </cell>
          <cell r="AI76">
            <v>0</v>
          </cell>
          <cell r="AJ76">
            <v>0</v>
          </cell>
          <cell r="AK76">
            <v>0</v>
          </cell>
          <cell r="AL76">
            <v>0</v>
          </cell>
          <cell r="AM76">
            <v>-17940711</v>
          </cell>
          <cell r="AN76">
            <v>-31848497</v>
          </cell>
          <cell r="AO76">
            <v>-24698895</v>
          </cell>
          <cell r="AP76">
            <v>-10347039</v>
          </cell>
          <cell r="AQ76">
            <v>-31526628.52</v>
          </cell>
          <cell r="AR76">
            <v>-48742546.460000001</v>
          </cell>
          <cell r="AS76">
            <v>-63867734.009999998</v>
          </cell>
          <cell r="AT76">
            <v>-113153728</v>
          </cell>
          <cell r="AU76">
            <v>-4089807</v>
          </cell>
          <cell r="AV76">
            <v>4836574</v>
          </cell>
          <cell r="AW76">
            <v>62625</v>
          </cell>
          <cell r="AX76">
            <v>13441399</v>
          </cell>
          <cell r="AY76">
            <v>-1438070</v>
          </cell>
          <cell r="AZ76">
            <v>-14093154</v>
          </cell>
          <cell r="BA76">
            <v>1075028.42</v>
          </cell>
          <cell r="BB76">
            <v>0</v>
          </cell>
          <cell r="BC76">
            <v>4932025</v>
          </cell>
          <cell r="BD76">
            <v>14271945</v>
          </cell>
          <cell r="BE76">
            <v>16925848</v>
          </cell>
          <cell r="BF76">
            <v>7636840</v>
          </cell>
          <cell r="BG76">
            <v>0</v>
          </cell>
          <cell r="BH76">
            <v>-384166</v>
          </cell>
          <cell r="BI76">
            <v>-301920.51</v>
          </cell>
          <cell r="BJ76">
            <v>-249398.13</v>
          </cell>
          <cell r="BK76">
            <v>0</v>
          </cell>
        </row>
        <row r="77">
          <cell r="C77" t="str">
            <v>4.0.9</v>
          </cell>
          <cell r="D77" t="str">
            <v>Instrument for Nuclear Safety Cooperation (INSC)</v>
          </cell>
          <cell r="E77">
            <v>387041</v>
          </cell>
          <cell r="F77">
            <v>387041</v>
          </cell>
          <cell r="G77">
            <v>0</v>
          </cell>
          <cell r="H77">
            <v>0</v>
          </cell>
          <cell r="I77">
            <v>30546872</v>
          </cell>
          <cell r="J77">
            <v>61159000</v>
          </cell>
          <cell r="K77">
            <v>71802000</v>
          </cell>
          <cell r="L77">
            <v>51431000</v>
          </cell>
          <cell r="M77">
            <v>32967000</v>
          </cell>
          <cell r="N77">
            <v>33630000</v>
          </cell>
          <cell r="O77">
            <v>32885000</v>
          </cell>
          <cell r="P77">
            <v>0</v>
          </cell>
          <cell r="Q77">
            <v>30546872</v>
          </cell>
          <cell r="R77">
            <v>61157690.909999996</v>
          </cell>
          <cell r="S77">
            <v>71801345</v>
          </cell>
          <cell r="T77">
            <v>51430605</v>
          </cell>
          <cell r="U77">
            <v>32946685</v>
          </cell>
          <cell r="V77">
            <v>33608212.060000002</v>
          </cell>
          <cell r="W77">
            <v>0</v>
          </cell>
          <cell r="X77">
            <v>0</v>
          </cell>
          <cell r="Y77">
            <v>1184973</v>
          </cell>
          <cell r="Z77">
            <v>14293547</v>
          </cell>
          <cell r="AA77">
            <v>74223446</v>
          </cell>
          <cell r="AB77">
            <v>41682076</v>
          </cell>
          <cell r="AC77">
            <v>27090823</v>
          </cell>
          <cell r="AD77">
            <v>29505264</v>
          </cell>
          <cell r="AE77">
            <v>25190710</v>
          </cell>
          <cell r="AF77">
            <v>30886284</v>
          </cell>
          <cell r="AG77">
            <v>28329692</v>
          </cell>
          <cell r="AH77">
            <v>19468200</v>
          </cell>
          <cell r="AI77">
            <v>10338472</v>
          </cell>
          <cell r="AJ77">
            <v>8109571</v>
          </cell>
          <cell r="AK77">
            <v>4137365</v>
          </cell>
          <cell r="AL77">
            <v>0</v>
          </cell>
          <cell r="AM77">
            <v>-46751</v>
          </cell>
          <cell r="AN77">
            <v>-5691</v>
          </cell>
          <cell r="AO77">
            <v>-14407</v>
          </cell>
          <cell r="AP77">
            <v>-11994</v>
          </cell>
          <cell r="AQ77">
            <v>-9136.76</v>
          </cell>
          <cell r="AR77">
            <v>-31566.46</v>
          </cell>
          <cell r="AS77">
            <v>-230722.17</v>
          </cell>
          <cell r="AT77">
            <v>0</v>
          </cell>
          <cell r="AU77">
            <v>0</v>
          </cell>
          <cell r="AV77">
            <v>146146</v>
          </cell>
          <cell r="AW77">
            <v>0</v>
          </cell>
          <cell r="AX77">
            <v>852312</v>
          </cell>
          <cell r="AY77">
            <v>-852313</v>
          </cell>
          <cell r="AZ77">
            <v>0</v>
          </cell>
          <cell r="BA77">
            <v>0</v>
          </cell>
          <cell r="BB77">
            <v>0</v>
          </cell>
          <cell r="BC77">
            <v>-349626</v>
          </cell>
          <cell r="BD77">
            <v>-167593</v>
          </cell>
          <cell r="BE77">
            <v>-459524</v>
          </cell>
          <cell r="BF77">
            <v>-204341</v>
          </cell>
          <cell r="BG77">
            <v>0</v>
          </cell>
          <cell r="BH77">
            <v>-576337</v>
          </cell>
          <cell r="BI77">
            <v>-479745.21</v>
          </cell>
          <cell r="BJ77">
            <v>-524553.02</v>
          </cell>
          <cell r="BK77">
            <v>0</v>
          </cell>
        </row>
        <row r="78">
          <cell r="C78" t="str">
            <v>4.0.DAG</v>
          </cell>
          <cell r="D78" t="str">
            <v>Decentralised agencies</v>
          </cell>
          <cell r="E78">
            <v>2230173</v>
          </cell>
          <cell r="F78">
            <v>2230173</v>
          </cell>
          <cell r="G78">
            <v>2230173</v>
          </cell>
          <cell r="H78">
            <v>0</v>
          </cell>
          <cell r="I78">
            <v>20018500</v>
          </cell>
          <cell r="J78">
            <v>19945000</v>
          </cell>
          <cell r="K78">
            <v>19956000</v>
          </cell>
          <cell r="L78">
            <v>19771000</v>
          </cell>
          <cell r="M78">
            <v>20056297</v>
          </cell>
          <cell r="N78">
            <v>20488990</v>
          </cell>
          <cell r="O78">
            <v>20937022</v>
          </cell>
          <cell r="P78">
            <v>0</v>
          </cell>
          <cell r="Q78">
            <v>20018500</v>
          </cell>
          <cell r="R78">
            <v>19945000</v>
          </cell>
          <cell r="S78">
            <v>19956000</v>
          </cell>
          <cell r="T78">
            <v>19771000</v>
          </cell>
          <cell r="U78">
            <v>20056297</v>
          </cell>
          <cell r="V78">
            <v>20488990</v>
          </cell>
          <cell r="W78">
            <v>0</v>
          </cell>
          <cell r="X78">
            <v>0</v>
          </cell>
          <cell r="Y78">
            <v>20018131</v>
          </cell>
          <cell r="Z78">
            <v>19945000</v>
          </cell>
          <cell r="AA78">
            <v>19956000</v>
          </cell>
          <cell r="AB78">
            <v>19771000</v>
          </cell>
          <cell r="AC78">
            <v>20056297</v>
          </cell>
          <cell r="AD78">
            <v>20488990</v>
          </cell>
          <cell r="AE78">
            <v>20937022</v>
          </cell>
          <cell r="AF78">
            <v>0</v>
          </cell>
          <cell r="AG78">
            <v>0</v>
          </cell>
          <cell r="AH78">
            <v>0</v>
          </cell>
          <cell r="AI78">
            <v>0</v>
          </cell>
          <cell r="AJ78">
            <v>0</v>
          </cell>
          <cell r="AK78">
            <v>0</v>
          </cell>
          <cell r="AL78">
            <v>0</v>
          </cell>
          <cell r="AM78">
            <v>0</v>
          </cell>
          <cell r="AN78">
            <v>0</v>
          </cell>
          <cell r="AO78">
            <v>-2230542</v>
          </cell>
          <cell r="AP78">
            <v>0</v>
          </cell>
          <cell r="AQ78">
            <v>0</v>
          </cell>
          <cell r="AR78">
            <v>0</v>
          </cell>
          <cell r="AS78">
            <v>-0.39</v>
          </cell>
          <cell r="AT78">
            <v>0</v>
          </cell>
          <cell r="AU78">
            <v>0</v>
          </cell>
          <cell r="AV78">
            <v>0</v>
          </cell>
          <cell r="AW78">
            <v>0</v>
          </cell>
          <cell r="AX78">
            <v>0</v>
          </cell>
          <cell r="AY78">
            <v>0</v>
          </cell>
          <cell r="AZ78">
            <v>0</v>
          </cell>
          <cell r="BA78">
            <v>-20101.32</v>
          </cell>
          <cell r="BB78">
            <v>0</v>
          </cell>
          <cell r="BC78">
            <v>0</v>
          </cell>
          <cell r="BD78">
            <v>0</v>
          </cell>
          <cell r="BE78">
            <v>0</v>
          </cell>
          <cell r="BF78">
            <v>0</v>
          </cell>
          <cell r="BG78">
            <v>0</v>
          </cell>
          <cell r="BH78">
            <v>0</v>
          </cell>
          <cell r="BI78">
            <v>0</v>
          </cell>
          <cell r="BJ78">
            <v>0</v>
          </cell>
          <cell r="BK78">
            <v>0</v>
          </cell>
        </row>
        <row r="79">
          <cell r="C79" t="str">
            <v>4.0.OTH</v>
          </cell>
          <cell r="D79" t="str">
            <v>Other actions and programmes</v>
          </cell>
          <cell r="E79">
            <v>136073609</v>
          </cell>
          <cell r="F79">
            <v>129462205</v>
          </cell>
          <cell r="G79">
            <v>129373117</v>
          </cell>
          <cell r="H79">
            <v>0</v>
          </cell>
          <cell r="I79">
            <v>67398447</v>
          </cell>
          <cell r="J79">
            <v>75799067</v>
          </cell>
          <cell r="K79">
            <v>75125518</v>
          </cell>
          <cell r="L79">
            <v>83080022</v>
          </cell>
          <cell r="M79">
            <v>79979435.819999993</v>
          </cell>
          <cell r="N79">
            <v>80708668.260000005</v>
          </cell>
          <cell r="O79">
            <v>84827890</v>
          </cell>
          <cell r="P79">
            <v>0</v>
          </cell>
          <cell r="Q79">
            <v>66813986.200000003</v>
          </cell>
          <cell r="R79">
            <v>74886477.549999997</v>
          </cell>
          <cell r="S79">
            <v>75095112.719999999</v>
          </cell>
          <cell r="T79">
            <v>82867460</v>
          </cell>
          <cell r="U79">
            <v>79857757</v>
          </cell>
          <cell r="V79">
            <v>80603954.469999999</v>
          </cell>
          <cell r="W79">
            <v>0</v>
          </cell>
          <cell r="X79">
            <v>0</v>
          </cell>
          <cell r="Y79">
            <v>45460773</v>
          </cell>
          <cell r="Z79">
            <v>58088310</v>
          </cell>
          <cell r="AA79">
            <v>72587360</v>
          </cell>
          <cell r="AB79">
            <v>63875812</v>
          </cell>
          <cell r="AC79">
            <v>69559229</v>
          </cell>
          <cell r="AD79">
            <v>76479554</v>
          </cell>
          <cell r="AE79">
            <v>85949890</v>
          </cell>
          <cell r="AF79">
            <v>33894000</v>
          </cell>
          <cell r="AG79">
            <v>33386322</v>
          </cell>
          <cell r="AH79">
            <v>25000000</v>
          </cell>
          <cell r="AI79">
            <v>21500000</v>
          </cell>
          <cell r="AJ79">
            <v>16500000</v>
          </cell>
          <cell r="AK79">
            <v>15113577</v>
          </cell>
          <cell r="AL79">
            <v>0</v>
          </cell>
          <cell r="AM79">
            <v>-34122684</v>
          </cell>
          <cell r="AN79">
            <v>0</v>
          </cell>
          <cell r="AO79">
            <v>-832715</v>
          </cell>
          <cell r="AP79">
            <v>-3238883</v>
          </cell>
          <cell r="AQ79">
            <v>-12615361.279999999</v>
          </cell>
          <cell r="AR79">
            <v>-4580121.45</v>
          </cell>
          <cell r="AS79">
            <v>-4704112.93</v>
          </cell>
          <cell r="AT79">
            <v>-1016895</v>
          </cell>
          <cell r="AU79">
            <v>-1564732</v>
          </cell>
          <cell r="AV79">
            <v>1397512</v>
          </cell>
          <cell r="AW79">
            <v>0</v>
          </cell>
          <cell r="AX79">
            <v>0</v>
          </cell>
          <cell r="AY79">
            <v>-290489</v>
          </cell>
          <cell r="AZ79">
            <v>-568087</v>
          </cell>
          <cell r="BA79">
            <v>0</v>
          </cell>
          <cell r="BB79">
            <v>0</v>
          </cell>
          <cell r="BC79">
            <v>-43818</v>
          </cell>
          <cell r="BD79">
            <v>-92236</v>
          </cell>
          <cell r="BE79">
            <v>-193529</v>
          </cell>
          <cell r="BF79">
            <v>-112999</v>
          </cell>
          <cell r="BG79">
            <v>0</v>
          </cell>
          <cell r="BH79">
            <v>-116438</v>
          </cell>
          <cell r="BI79">
            <v>-123434.27</v>
          </cell>
          <cell r="BJ79">
            <v>-83422.11</v>
          </cell>
          <cell r="BK79">
            <v>0</v>
          </cell>
        </row>
        <row r="80">
          <cell r="C80" t="str">
            <v>4.0.PPPA</v>
          </cell>
          <cell r="D80" t="str">
            <v>Pilot projects and preparatory actions</v>
          </cell>
          <cell r="E80">
            <v>42464480</v>
          </cell>
          <cell r="F80">
            <v>42464480</v>
          </cell>
          <cell r="G80">
            <v>42464480</v>
          </cell>
          <cell r="H80">
            <v>0</v>
          </cell>
          <cell r="I80">
            <v>14922550</v>
          </cell>
          <cell r="J80">
            <v>8990000</v>
          </cell>
          <cell r="K80">
            <v>2700000</v>
          </cell>
          <cell r="L80">
            <v>8250000</v>
          </cell>
          <cell r="M80">
            <v>2755100</v>
          </cell>
          <cell r="N80">
            <v>2275000</v>
          </cell>
          <cell r="O80">
            <v>4000000</v>
          </cell>
          <cell r="P80">
            <v>0</v>
          </cell>
          <cell r="Q80">
            <v>14240012</v>
          </cell>
          <cell r="R80">
            <v>8990000</v>
          </cell>
          <cell r="S80">
            <v>2700000</v>
          </cell>
          <cell r="T80">
            <v>8250000</v>
          </cell>
          <cell r="U80">
            <v>2755100</v>
          </cell>
          <cell r="V80">
            <v>2275000</v>
          </cell>
          <cell r="W80">
            <v>0</v>
          </cell>
          <cell r="X80">
            <v>0</v>
          </cell>
          <cell r="Y80">
            <v>13242484</v>
          </cell>
          <cell r="Z80">
            <v>13670539</v>
          </cell>
          <cell r="AA80">
            <v>13539316</v>
          </cell>
          <cell r="AB80">
            <v>8203124</v>
          </cell>
          <cell r="AC80">
            <v>8280171</v>
          </cell>
          <cell r="AD80">
            <v>6622744</v>
          </cell>
          <cell r="AE80">
            <v>3391653</v>
          </cell>
          <cell r="AF80">
            <v>0</v>
          </cell>
          <cell r="AG80">
            <v>0</v>
          </cell>
          <cell r="AH80">
            <v>0</v>
          </cell>
          <cell r="AI80">
            <v>0</v>
          </cell>
          <cell r="AJ80">
            <v>0</v>
          </cell>
          <cell r="AK80">
            <v>0</v>
          </cell>
          <cell r="AL80">
            <v>0</v>
          </cell>
          <cell r="AM80">
            <v>-2158200</v>
          </cell>
          <cell r="AN80">
            <v>-2259519</v>
          </cell>
          <cell r="AO80">
            <v>-375031</v>
          </cell>
          <cell r="AP80">
            <v>-1528599</v>
          </cell>
          <cell r="AQ80">
            <v>-1031306.88</v>
          </cell>
          <cell r="AR80">
            <v>-2922173.03</v>
          </cell>
          <cell r="AS80">
            <v>-364304.65</v>
          </cell>
          <cell r="AT80">
            <v>0</v>
          </cell>
          <cell r="AU80">
            <v>1435</v>
          </cell>
          <cell r="AV80">
            <v>0</v>
          </cell>
          <cell r="AW80">
            <v>563</v>
          </cell>
          <cell r="AX80">
            <v>-69161</v>
          </cell>
          <cell r="AY80">
            <v>-79542</v>
          </cell>
          <cell r="AZ80">
            <v>0</v>
          </cell>
          <cell r="BA80">
            <v>0</v>
          </cell>
          <cell r="BB80">
            <v>0</v>
          </cell>
          <cell r="BC80">
            <v>825921</v>
          </cell>
          <cell r="BD80">
            <v>7250000</v>
          </cell>
          <cell r="BE80">
            <v>0</v>
          </cell>
          <cell r="BF80">
            <v>1000000</v>
          </cell>
          <cell r="BG80">
            <v>0</v>
          </cell>
          <cell r="BH80">
            <v>500000</v>
          </cell>
          <cell r="BI80">
            <v>0</v>
          </cell>
          <cell r="BJ80">
            <v>1195000</v>
          </cell>
          <cell r="BK80">
            <v>0</v>
          </cell>
        </row>
        <row r="81">
          <cell r="C81" t="str">
            <v>4.0.SPEC</v>
          </cell>
          <cell r="D81" t="str">
            <v>Actions financed under the prerogatives of the Commission and specific competences conferred to the Commission</v>
          </cell>
          <cell r="E81">
            <v>100884696</v>
          </cell>
          <cell r="F81">
            <v>100884696</v>
          </cell>
          <cell r="G81">
            <v>100884696</v>
          </cell>
          <cell r="H81">
            <v>0</v>
          </cell>
          <cell r="I81">
            <v>63481018</v>
          </cell>
          <cell r="J81">
            <v>62014200</v>
          </cell>
          <cell r="K81">
            <v>64062000</v>
          </cell>
          <cell r="L81">
            <v>66032923</v>
          </cell>
          <cell r="M81">
            <v>75452000</v>
          </cell>
          <cell r="N81">
            <v>80352000</v>
          </cell>
          <cell r="O81">
            <v>80740000</v>
          </cell>
          <cell r="P81">
            <v>0</v>
          </cell>
          <cell r="Q81">
            <v>61991660.43</v>
          </cell>
          <cell r="R81">
            <v>61373325.649999999</v>
          </cell>
          <cell r="S81">
            <v>64034671.909999996</v>
          </cell>
          <cell r="T81">
            <v>65827616</v>
          </cell>
          <cell r="U81">
            <v>75309767</v>
          </cell>
          <cell r="V81">
            <v>80352000</v>
          </cell>
          <cell r="W81">
            <v>0</v>
          </cell>
          <cell r="X81">
            <v>0</v>
          </cell>
          <cell r="Y81">
            <v>49490275</v>
          </cell>
          <cell r="Z81">
            <v>52882462</v>
          </cell>
          <cell r="AA81">
            <v>63649793</v>
          </cell>
          <cell r="AB81">
            <v>55011573</v>
          </cell>
          <cell r="AC81">
            <v>60332711</v>
          </cell>
          <cell r="AD81">
            <v>67523962</v>
          </cell>
          <cell r="AE81">
            <v>78183947</v>
          </cell>
          <cell r="AF81">
            <v>44305998</v>
          </cell>
          <cell r="AG81">
            <v>39604454</v>
          </cell>
          <cell r="AH81">
            <v>26811000</v>
          </cell>
          <cell r="AI81">
            <v>16950000</v>
          </cell>
          <cell r="AJ81">
            <v>8507355</v>
          </cell>
          <cell r="AK81">
            <v>1872538</v>
          </cell>
          <cell r="AL81">
            <v>0</v>
          </cell>
          <cell r="AM81">
            <v>-1419801</v>
          </cell>
          <cell r="AN81">
            <v>-8965524</v>
          </cell>
          <cell r="AO81">
            <v>-781984</v>
          </cell>
          <cell r="AP81">
            <v>-8699333</v>
          </cell>
          <cell r="AQ81">
            <v>-1703893.85</v>
          </cell>
          <cell r="AR81">
            <v>-3868312.26</v>
          </cell>
          <cell r="AS81">
            <v>-287855.19</v>
          </cell>
          <cell r="AT81">
            <v>5697031</v>
          </cell>
          <cell r="AU81">
            <v>28139</v>
          </cell>
          <cell r="AV81">
            <v>-36103</v>
          </cell>
          <cell r="AW81">
            <v>9020</v>
          </cell>
          <cell r="AX81">
            <v>-79777</v>
          </cell>
          <cell r="AY81">
            <v>80830</v>
          </cell>
          <cell r="AZ81">
            <v>-37958</v>
          </cell>
          <cell r="BA81">
            <v>-233599.96</v>
          </cell>
          <cell r="BB81">
            <v>0</v>
          </cell>
          <cell r="BC81">
            <v>0</v>
          </cell>
          <cell r="BD81">
            <v>-124292</v>
          </cell>
          <cell r="BE81">
            <v>0</v>
          </cell>
          <cell r="BF81">
            <v>0</v>
          </cell>
          <cell r="BG81">
            <v>0</v>
          </cell>
          <cell r="BH81">
            <v>0</v>
          </cell>
          <cell r="BI81">
            <v>0</v>
          </cell>
          <cell r="BJ81">
            <v>0</v>
          </cell>
          <cell r="BK81">
            <v>0</v>
          </cell>
        </row>
        <row r="82">
          <cell r="C82" t="str">
            <v>5.1.1</v>
          </cell>
          <cell r="D82" t="str">
            <v>Pensions</v>
          </cell>
          <cell r="E82">
            <v>0</v>
          </cell>
          <cell r="F82">
            <v>0</v>
          </cell>
          <cell r="G82">
            <v>0</v>
          </cell>
          <cell r="H82">
            <v>0</v>
          </cell>
          <cell r="I82">
            <v>1491420000</v>
          </cell>
          <cell r="J82">
            <v>1559080443</v>
          </cell>
          <cell r="K82">
            <v>1681461100</v>
          </cell>
          <cell r="L82">
            <v>1801856000</v>
          </cell>
          <cell r="M82">
            <v>1892740800</v>
          </cell>
          <cell r="N82">
            <v>2001947000</v>
          </cell>
          <cell r="O82">
            <v>2122986000</v>
          </cell>
          <cell r="P82">
            <v>0</v>
          </cell>
          <cell r="Q82">
            <v>1485567218</v>
          </cell>
          <cell r="R82">
            <v>1559078770</v>
          </cell>
          <cell r="S82">
            <v>1681377900</v>
          </cell>
          <cell r="T82">
            <v>1797101022</v>
          </cell>
          <cell r="U82">
            <v>1877276264</v>
          </cell>
          <cell r="V82">
            <v>1989949196</v>
          </cell>
          <cell r="W82">
            <v>0</v>
          </cell>
          <cell r="X82">
            <v>0</v>
          </cell>
          <cell r="Y82">
            <v>1485554180</v>
          </cell>
          <cell r="Z82">
            <v>1559078762</v>
          </cell>
          <cell r="AA82">
            <v>1681377900</v>
          </cell>
          <cell r="AB82">
            <v>1797101022</v>
          </cell>
          <cell r="AC82">
            <v>1877276264</v>
          </cell>
          <cell r="AD82">
            <v>1989942999</v>
          </cell>
          <cell r="AE82">
            <v>2122986000</v>
          </cell>
          <cell r="AF82">
            <v>0</v>
          </cell>
          <cell r="AG82">
            <v>0</v>
          </cell>
          <cell r="AH82">
            <v>0</v>
          </cell>
          <cell r="AI82">
            <v>0</v>
          </cell>
          <cell r="AJ82">
            <v>0</v>
          </cell>
          <cell r="AK82">
            <v>0</v>
          </cell>
          <cell r="AL82">
            <v>0</v>
          </cell>
          <cell r="AM82">
            <v>-13037</v>
          </cell>
          <cell r="AN82">
            <v>-8</v>
          </cell>
          <cell r="AO82">
            <v>0</v>
          </cell>
          <cell r="AP82">
            <v>0</v>
          </cell>
          <cell r="AQ82">
            <v>0</v>
          </cell>
          <cell r="AR82">
            <v>-13196.75</v>
          </cell>
          <cell r="AS82">
            <v>0</v>
          </cell>
          <cell r="AT82">
            <v>0</v>
          </cell>
          <cell r="AU82">
            <v>0</v>
          </cell>
          <cell r="AV82">
            <v>0</v>
          </cell>
          <cell r="AW82">
            <v>0</v>
          </cell>
          <cell r="AX82">
            <v>0</v>
          </cell>
          <cell r="AY82">
            <v>0</v>
          </cell>
          <cell r="AZ82">
            <v>7000</v>
          </cell>
          <cell r="BA82">
            <v>0</v>
          </cell>
          <cell r="BB82">
            <v>0</v>
          </cell>
          <cell r="BC82">
            <v>0</v>
          </cell>
          <cell r="BD82">
            <v>0</v>
          </cell>
          <cell r="BE82">
            <v>0</v>
          </cell>
          <cell r="BF82">
            <v>0</v>
          </cell>
          <cell r="BG82">
            <v>0</v>
          </cell>
          <cell r="BH82">
            <v>0</v>
          </cell>
          <cell r="BI82">
            <v>0</v>
          </cell>
          <cell r="BJ82">
            <v>0</v>
          </cell>
          <cell r="BK82">
            <v>0</v>
          </cell>
        </row>
        <row r="83">
          <cell r="C83" t="str">
            <v>5.1.2</v>
          </cell>
          <cell r="D83">
            <v>0</v>
          </cell>
          <cell r="E83">
            <v>756486</v>
          </cell>
          <cell r="F83">
            <v>756486</v>
          </cell>
          <cell r="G83">
            <v>0</v>
          </cell>
          <cell r="H83">
            <v>0</v>
          </cell>
          <cell r="I83">
            <v>169525139</v>
          </cell>
          <cell r="J83">
            <v>162593086</v>
          </cell>
          <cell r="K83">
            <v>173946089</v>
          </cell>
          <cell r="L83">
            <v>183837428</v>
          </cell>
          <cell r="M83">
            <v>0</v>
          </cell>
          <cell r="N83">
            <v>0</v>
          </cell>
          <cell r="O83">
            <v>192904362</v>
          </cell>
          <cell r="P83">
            <v>0</v>
          </cell>
          <cell r="Q83">
            <v>169525137.30000001</v>
          </cell>
          <cell r="R83">
            <v>162593084.40000001</v>
          </cell>
          <cell r="S83">
            <v>173945306.80000001</v>
          </cell>
          <cell r="T83">
            <v>183837427</v>
          </cell>
          <cell r="U83">
            <v>0</v>
          </cell>
          <cell r="V83">
            <v>0</v>
          </cell>
          <cell r="W83">
            <v>0</v>
          </cell>
          <cell r="X83">
            <v>0</v>
          </cell>
          <cell r="Y83">
            <v>169525137</v>
          </cell>
          <cell r="Z83">
            <v>162695258</v>
          </cell>
          <cell r="AA83">
            <v>174446946</v>
          </cell>
          <cell r="AB83">
            <v>183831810</v>
          </cell>
          <cell r="AC83">
            <v>0</v>
          </cell>
          <cell r="AD83">
            <v>0</v>
          </cell>
          <cell r="AE83">
            <v>192904362</v>
          </cell>
          <cell r="AF83">
            <v>0</v>
          </cell>
          <cell r="AG83">
            <v>0</v>
          </cell>
          <cell r="AH83">
            <v>0</v>
          </cell>
          <cell r="AI83">
            <v>0</v>
          </cell>
          <cell r="AJ83">
            <v>0</v>
          </cell>
          <cell r="AK83">
            <v>0</v>
          </cell>
          <cell r="AL83">
            <v>0</v>
          </cell>
          <cell r="AM83">
            <v>0</v>
          </cell>
          <cell r="AN83">
            <v>0</v>
          </cell>
          <cell r="AO83">
            <v>-263798</v>
          </cell>
          <cell r="AP83">
            <v>-1</v>
          </cell>
          <cell r="AQ83">
            <v>0</v>
          </cell>
          <cell r="AR83">
            <v>0</v>
          </cell>
          <cell r="AS83">
            <v>0</v>
          </cell>
          <cell r="AT83">
            <v>0</v>
          </cell>
          <cell r="AU83">
            <v>0</v>
          </cell>
          <cell r="AV83">
            <v>365971</v>
          </cell>
          <cell r="AW83">
            <v>501640</v>
          </cell>
          <cell r="AX83">
            <v>-5617</v>
          </cell>
          <cell r="AY83">
            <v>0</v>
          </cell>
          <cell r="AZ83">
            <v>0</v>
          </cell>
          <cell r="BA83">
            <v>0</v>
          </cell>
          <cell r="BB83">
            <v>0</v>
          </cell>
          <cell r="BC83">
            <v>-756486</v>
          </cell>
          <cell r="BD83">
            <v>-1885472</v>
          </cell>
          <cell r="BE83">
            <v>-375757</v>
          </cell>
          <cell r="BF83">
            <v>-507257</v>
          </cell>
          <cell r="BG83">
            <v>0</v>
          </cell>
          <cell r="BH83">
            <v>0</v>
          </cell>
          <cell r="BI83">
            <v>0</v>
          </cell>
          <cell r="BJ83">
            <v>0</v>
          </cell>
          <cell r="BK83">
            <v>0</v>
          </cell>
        </row>
        <row r="84">
          <cell r="C84" t="str">
            <v>5.1.23</v>
          </cell>
          <cell r="D84" t="str">
            <v>European schools</v>
          </cell>
          <cell r="E84">
            <v>0</v>
          </cell>
          <cell r="F84">
            <v>0</v>
          </cell>
          <cell r="G84">
            <v>0</v>
          </cell>
          <cell r="H84">
            <v>0</v>
          </cell>
          <cell r="I84">
            <v>0</v>
          </cell>
          <cell r="J84">
            <v>0</v>
          </cell>
          <cell r="K84">
            <v>0</v>
          </cell>
          <cell r="L84">
            <v>0</v>
          </cell>
          <cell r="M84">
            <v>177519075</v>
          </cell>
          <cell r="N84">
            <v>180686419.59999999</v>
          </cell>
          <cell r="O84">
            <v>0</v>
          </cell>
          <cell r="P84">
            <v>0</v>
          </cell>
          <cell r="Q84">
            <v>0</v>
          </cell>
          <cell r="R84">
            <v>0</v>
          </cell>
          <cell r="S84">
            <v>0</v>
          </cell>
          <cell r="T84">
            <v>0</v>
          </cell>
          <cell r="U84">
            <v>177519071</v>
          </cell>
          <cell r="V84">
            <v>180685417.19999999</v>
          </cell>
          <cell r="W84">
            <v>0</v>
          </cell>
          <cell r="X84">
            <v>0</v>
          </cell>
          <cell r="Y84">
            <v>0</v>
          </cell>
          <cell r="Z84">
            <v>0</v>
          </cell>
          <cell r="AA84">
            <v>0</v>
          </cell>
          <cell r="AB84">
            <v>250372</v>
          </cell>
          <cell r="AC84">
            <v>179730965</v>
          </cell>
          <cell r="AD84">
            <v>181055495</v>
          </cell>
          <cell r="AE84">
            <v>0</v>
          </cell>
          <cell r="AF84">
            <v>0</v>
          </cell>
          <cell r="AG84">
            <v>0</v>
          </cell>
          <cell r="AH84">
            <v>0</v>
          </cell>
          <cell r="AI84">
            <v>0</v>
          </cell>
          <cell r="AJ84">
            <v>0</v>
          </cell>
          <cell r="AK84">
            <v>0</v>
          </cell>
          <cell r="AL84">
            <v>0</v>
          </cell>
          <cell r="AM84">
            <v>0</v>
          </cell>
          <cell r="AN84">
            <v>0</v>
          </cell>
          <cell r="AO84">
            <v>0</v>
          </cell>
          <cell r="AP84">
            <v>0</v>
          </cell>
          <cell r="AQ84">
            <v>-0.15</v>
          </cell>
          <cell r="AR84">
            <v>0</v>
          </cell>
          <cell r="AS84">
            <v>-427079.3</v>
          </cell>
          <cell r="AT84">
            <v>0</v>
          </cell>
          <cell r="AU84">
            <v>0</v>
          </cell>
          <cell r="AV84">
            <v>0</v>
          </cell>
          <cell r="AW84">
            <v>0</v>
          </cell>
          <cell r="AX84">
            <v>250373</v>
          </cell>
          <cell r="AY84">
            <v>2211894</v>
          </cell>
          <cell r="AZ84">
            <v>370078</v>
          </cell>
          <cell r="BA84">
            <v>0</v>
          </cell>
          <cell r="BB84">
            <v>0</v>
          </cell>
          <cell r="BC84">
            <v>0</v>
          </cell>
          <cell r="BD84">
            <v>0</v>
          </cell>
          <cell r="BE84">
            <v>0</v>
          </cell>
          <cell r="BF84">
            <v>0</v>
          </cell>
          <cell r="BG84">
            <v>0</v>
          </cell>
          <cell r="BH84">
            <v>-250372</v>
          </cell>
          <cell r="BI84">
            <v>-2211893.5699999998</v>
          </cell>
          <cell r="BJ84">
            <v>-447001.7</v>
          </cell>
          <cell r="BK84">
            <v>0</v>
          </cell>
        </row>
        <row r="85">
          <cell r="C85" t="str">
            <v>5.2.11</v>
          </cell>
          <cell r="D85">
            <v>0</v>
          </cell>
          <cell r="E85">
            <v>0</v>
          </cell>
          <cell r="F85">
            <v>0</v>
          </cell>
          <cell r="G85">
            <v>0</v>
          </cell>
          <cell r="H85">
            <v>0</v>
          </cell>
          <cell r="I85">
            <v>224052069</v>
          </cell>
          <cell r="J85">
            <v>0</v>
          </cell>
          <cell r="K85">
            <v>0</v>
          </cell>
          <cell r="L85">
            <v>0</v>
          </cell>
          <cell r="M85">
            <v>0</v>
          </cell>
          <cell r="N85">
            <v>0</v>
          </cell>
          <cell r="O85">
            <v>225783000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225783000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row>
        <row r="86">
          <cell r="C86" t="str">
            <v>5.2.121</v>
          </cell>
          <cell r="D86">
            <v>0</v>
          </cell>
          <cell r="E86">
            <v>0</v>
          </cell>
          <cell r="F86">
            <v>0</v>
          </cell>
          <cell r="G86">
            <v>0</v>
          </cell>
          <cell r="H86">
            <v>0</v>
          </cell>
          <cell r="I86">
            <v>590392338</v>
          </cell>
          <cell r="J86">
            <v>0</v>
          </cell>
          <cell r="K86">
            <v>0</v>
          </cell>
          <cell r="L86">
            <v>0</v>
          </cell>
          <cell r="M86">
            <v>0</v>
          </cell>
          <cell r="N86">
            <v>0</v>
          </cell>
          <cell r="O86">
            <v>701378000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701378000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row>
        <row r="87">
          <cell r="C87" t="str">
            <v>5.2.122</v>
          </cell>
          <cell r="D87">
            <v>0</v>
          </cell>
          <cell r="E87">
            <v>0</v>
          </cell>
          <cell r="F87">
            <v>0</v>
          </cell>
          <cell r="G87">
            <v>0</v>
          </cell>
          <cell r="H87">
            <v>0</v>
          </cell>
          <cell r="I87">
            <v>238000178</v>
          </cell>
          <cell r="J87">
            <v>0</v>
          </cell>
          <cell r="K87">
            <v>0</v>
          </cell>
          <cell r="L87">
            <v>0</v>
          </cell>
          <cell r="M87">
            <v>0</v>
          </cell>
          <cell r="N87">
            <v>0</v>
          </cell>
          <cell r="O87">
            <v>318947000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318947000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row>
        <row r="88">
          <cell r="C88" t="str">
            <v>5.2.123</v>
          </cell>
          <cell r="D88">
            <v>0</v>
          </cell>
          <cell r="E88">
            <v>0</v>
          </cell>
          <cell r="F88">
            <v>0</v>
          </cell>
          <cell r="G88">
            <v>0</v>
          </cell>
          <cell r="H88">
            <v>0</v>
          </cell>
          <cell r="I88">
            <v>19660915</v>
          </cell>
          <cell r="J88">
            <v>0</v>
          </cell>
          <cell r="K88">
            <v>0</v>
          </cell>
          <cell r="L88">
            <v>0</v>
          </cell>
          <cell r="M88">
            <v>0</v>
          </cell>
          <cell r="N88">
            <v>0</v>
          </cell>
          <cell r="O88">
            <v>24862000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24862000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row>
        <row r="89">
          <cell r="C89" t="str">
            <v>5.2.131</v>
          </cell>
          <cell r="D89">
            <v>0</v>
          </cell>
          <cell r="E89">
            <v>0</v>
          </cell>
          <cell r="F89">
            <v>0</v>
          </cell>
          <cell r="G89">
            <v>0</v>
          </cell>
          <cell r="H89">
            <v>0</v>
          </cell>
          <cell r="I89">
            <v>47315218</v>
          </cell>
          <cell r="J89">
            <v>0</v>
          </cell>
          <cell r="K89">
            <v>0</v>
          </cell>
          <cell r="L89">
            <v>0</v>
          </cell>
          <cell r="M89">
            <v>0</v>
          </cell>
          <cell r="N89">
            <v>0</v>
          </cell>
          <cell r="O89">
            <v>65691000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65691000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row>
        <row r="90">
          <cell r="C90" t="str">
            <v>5.2.132</v>
          </cell>
          <cell r="D90">
            <v>0</v>
          </cell>
          <cell r="E90">
            <v>0</v>
          </cell>
          <cell r="F90">
            <v>0</v>
          </cell>
          <cell r="G90">
            <v>0</v>
          </cell>
          <cell r="H90">
            <v>0</v>
          </cell>
          <cell r="I90">
            <v>39553991</v>
          </cell>
          <cell r="J90">
            <v>0</v>
          </cell>
          <cell r="K90">
            <v>0</v>
          </cell>
          <cell r="L90">
            <v>0</v>
          </cell>
          <cell r="M90">
            <v>0</v>
          </cell>
          <cell r="N90">
            <v>0</v>
          </cell>
          <cell r="O90">
            <v>57048000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57048000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row>
        <row r="91">
          <cell r="C91" t="str">
            <v>5.2.141</v>
          </cell>
          <cell r="D91">
            <v>0</v>
          </cell>
          <cell r="E91">
            <v>0</v>
          </cell>
          <cell r="F91">
            <v>0</v>
          </cell>
          <cell r="G91">
            <v>0</v>
          </cell>
          <cell r="H91">
            <v>0</v>
          </cell>
          <cell r="I91">
            <v>106131824</v>
          </cell>
          <cell r="J91">
            <v>0</v>
          </cell>
          <cell r="K91">
            <v>0</v>
          </cell>
          <cell r="L91">
            <v>0</v>
          </cell>
          <cell r="M91">
            <v>0</v>
          </cell>
          <cell r="N91">
            <v>0</v>
          </cell>
          <cell r="O91">
            <v>33291000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33291000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row>
        <row r="92">
          <cell r="C92" t="str">
            <v>5.2.142</v>
          </cell>
          <cell r="D92">
            <v>0</v>
          </cell>
          <cell r="E92">
            <v>0</v>
          </cell>
          <cell r="F92">
            <v>0</v>
          </cell>
          <cell r="G92">
            <v>0</v>
          </cell>
          <cell r="H92">
            <v>0</v>
          </cell>
          <cell r="I92">
            <v>157306178</v>
          </cell>
          <cell r="J92">
            <v>0</v>
          </cell>
          <cell r="K92">
            <v>0</v>
          </cell>
          <cell r="L92">
            <v>0</v>
          </cell>
          <cell r="M92">
            <v>0</v>
          </cell>
          <cell r="N92">
            <v>0</v>
          </cell>
          <cell r="O92">
            <v>194849000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194849000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row>
        <row r="93">
          <cell r="C93" t="str">
            <v>5.2.15</v>
          </cell>
          <cell r="D93">
            <v>0</v>
          </cell>
          <cell r="E93">
            <v>0</v>
          </cell>
          <cell r="F93">
            <v>0</v>
          </cell>
          <cell r="G93">
            <v>0</v>
          </cell>
          <cell r="H93">
            <v>0</v>
          </cell>
          <cell r="I93">
            <v>30119053</v>
          </cell>
          <cell r="J93">
            <v>0</v>
          </cell>
          <cell r="K93">
            <v>0</v>
          </cell>
          <cell r="L93">
            <v>0</v>
          </cell>
          <cell r="M93">
            <v>0</v>
          </cell>
          <cell r="N93">
            <v>0</v>
          </cell>
          <cell r="O93">
            <v>35711500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35711500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row>
        <row r="94">
          <cell r="C94" t="str">
            <v>5.2.16</v>
          </cell>
          <cell r="D94">
            <v>0</v>
          </cell>
          <cell r="E94">
            <v>0</v>
          </cell>
          <cell r="F94">
            <v>0</v>
          </cell>
          <cell r="G94">
            <v>0</v>
          </cell>
          <cell r="H94">
            <v>0</v>
          </cell>
          <cell r="I94">
            <v>107400240</v>
          </cell>
          <cell r="J94">
            <v>0</v>
          </cell>
          <cell r="K94">
            <v>0</v>
          </cell>
          <cell r="L94">
            <v>0</v>
          </cell>
          <cell r="M94">
            <v>0</v>
          </cell>
          <cell r="N94">
            <v>0</v>
          </cell>
          <cell r="O94">
            <v>120955500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120955500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row>
        <row r="95">
          <cell r="C95" t="str">
            <v>5.2.17</v>
          </cell>
          <cell r="D95">
            <v>0</v>
          </cell>
          <cell r="E95">
            <v>0</v>
          </cell>
          <cell r="F95">
            <v>0</v>
          </cell>
          <cell r="G95">
            <v>0</v>
          </cell>
          <cell r="H95">
            <v>0</v>
          </cell>
          <cell r="I95">
            <v>94768859</v>
          </cell>
          <cell r="J95">
            <v>0</v>
          </cell>
          <cell r="K95">
            <v>0</v>
          </cell>
          <cell r="L95">
            <v>0</v>
          </cell>
          <cell r="M95">
            <v>0</v>
          </cell>
          <cell r="N95">
            <v>0</v>
          </cell>
          <cell r="O95">
            <v>130838000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130838000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row>
        <row r="96">
          <cell r="C96" t="str">
            <v>5.2.1SPEC</v>
          </cell>
          <cell r="D96">
            <v>0</v>
          </cell>
          <cell r="E96">
            <v>0</v>
          </cell>
          <cell r="F96">
            <v>0</v>
          </cell>
          <cell r="G96">
            <v>0</v>
          </cell>
          <cell r="H96">
            <v>0</v>
          </cell>
          <cell r="I96">
            <v>100930880</v>
          </cell>
          <cell r="J96">
            <v>0</v>
          </cell>
          <cell r="K96">
            <v>0</v>
          </cell>
          <cell r="L96">
            <v>0</v>
          </cell>
          <cell r="M96">
            <v>0</v>
          </cell>
          <cell r="N96">
            <v>0</v>
          </cell>
          <cell r="O96">
            <v>128765000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128765000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row>
        <row r="97">
          <cell r="C97" t="str">
            <v>5.2.1X</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row>
        <row r="98">
          <cell r="C98" t="str">
            <v>5.2.21</v>
          </cell>
          <cell r="D98">
            <v>0</v>
          </cell>
          <cell r="E98">
            <v>0</v>
          </cell>
          <cell r="F98">
            <v>0</v>
          </cell>
          <cell r="G98">
            <v>0</v>
          </cell>
          <cell r="H98">
            <v>0</v>
          </cell>
          <cell r="I98">
            <v>1230000</v>
          </cell>
          <cell r="J98">
            <v>0</v>
          </cell>
          <cell r="K98">
            <v>0</v>
          </cell>
          <cell r="L98">
            <v>0</v>
          </cell>
          <cell r="M98">
            <v>0</v>
          </cell>
          <cell r="N98">
            <v>0</v>
          </cell>
          <cell r="O98">
            <v>1125000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1125000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row>
        <row r="99">
          <cell r="C99" t="str">
            <v>5.2.221</v>
          </cell>
          <cell r="D99">
            <v>0</v>
          </cell>
          <cell r="E99">
            <v>0</v>
          </cell>
          <cell r="F99">
            <v>0</v>
          </cell>
          <cell r="G99">
            <v>0</v>
          </cell>
          <cell r="H99">
            <v>0</v>
          </cell>
          <cell r="I99">
            <v>284021059</v>
          </cell>
          <cell r="J99">
            <v>0</v>
          </cell>
          <cell r="K99">
            <v>0</v>
          </cell>
          <cell r="L99">
            <v>0</v>
          </cell>
          <cell r="M99">
            <v>0</v>
          </cell>
          <cell r="N99">
            <v>0</v>
          </cell>
          <cell r="O99">
            <v>339243000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339243000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row>
        <row r="100">
          <cell r="C100" t="str">
            <v>5.2.222</v>
          </cell>
          <cell r="D100">
            <v>0</v>
          </cell>
          <cell r="E100">
            <v>0</v>
          </cell>
          <cell r="F100">
            <v>0</v>
          </cell>
          <cell r="G100">
            <v>0</v>
          </cell>
          <cell r="H100">
            <v>0</v>
          </cell>
          <cell r="I100">
            <v>10528000</v>
          </cell>
          <cell r="J100">
            <v>0</v>
          </cell>
          <cell r="K100">
            <v>0</v>
          </cell>
          <cell r="L100">
            <v>0</v>
          </cell>
          <cell r="M100">
            <v>0</v>
          </cell>
          <cell r="N100">
            <v>0</v>
          </cell>
          <cell r="O100">
            <v>13341000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13341000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row>
        <row r="101">
          <cell r="C101" t="str">
            <v>5.2.223</v>
          </cell>
          <cell r="D101">
            <v>0</v>
          </cell>
          <cell r="E101">
            <v>0</v>
          </cell>
          <cell r="F101">
            <v>0</v>
          </cell>
          <cell r="G101">
            <v>0</v>
          </cell>
          <cell r="H101">
            <v>0</v>
          </cell>
          <cell r="I101">
            <v>8149480</v>
          </cell>
          <cell r="J101">
            <v>0</v>
          </cell>
          <cell r="K101">
            <v>0</v>
          </cell>
          <cell r="L101">
            <v>0</v>
          </cell>
          <cell r="M101">
            <v>0</v>
          </cell>
          <cell r="N101">
            <v>0</v>
          </cell>
          <cell r="O101">
            <v>8137000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8137000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row>
        <row r="102">
          <cell r="C102" t="str">
            <v>5.2.231</v>
          </cell>
          <cell r="D102">
            <v>0</v>
          </cell>
          <cell r="E102">
            <v>0</v>
          </cell>
          <cell r="F102">
            <v>0</v>
          </cell>
          <cell r="G102">
            <v>0</v>
          </cell>
          <cell r="H102">
            <v>0</v>
          </cell>
          <cell r="I102">
            <v>28418027</v>
          </cell>
          <cell r="J102">
            <v>0</v>
          </cell>
          <cell r="K102">
            <v>0</v>
          </cell>
          <cell r="L102">
            <v>0</v>
          </cell>
          <cell r="M102">
            <v>0</v>
          </cell>
          <cell r="N102">
            <v>0</v>
          </cell>
          <cell r="O102">
            <v>32426000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32426000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row>
        <row r="103">
          <cell r="C103" t="str">
            <v>5.2.232</v>
          </cell>
          <cell r="D103">
            <v>0</v>
          </cell>
          <cell r="E103">
            <v>0</v>
          </cell>
          <cell r="F103">
            <v>0</v>
          </cell>
          <cell r="G103">
            <v>0</v>
          </cell>
          <cell r="H103">
            <v>0</v>
          </cell>
          <cell r="I103">
            <v>79774698</v>
          </cell>
          <cell r="J103">
            <v>0</v>
          </cell>
          <cell r="K103">
            <v>0</v>
          </cell>
          <cell r="L103">
            <v>0</v>
          </cell>
          <cell r="M103">
            <v>0</v>
          </cell>
          <cell r="N103">
            <v>0</v>
          </cell>
          <cell r="O103">
            <v>81685000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81685000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row>
        <row r="104">
          <cell r="C104" t="str">
            <v>5.2.233</v>
          </cell>
          <cell r="D104">
            <v>0</v>
          </cell>
          <cell r="E104">
            <v>0</v>
          </cell>
          <cell r="F104">
            <v>0</v>
          </cell>
          <cell r="G104">
            <v>0</v>
          </cell>
          <cell r="H104">
            <v>0</v>
          </cell>
          <cell r="I104">
            <v>3052650</v>
          </cell>
          <cell r="J104">
            <v>0</v>
          </cell>
          <cell r="K104">
            <v>0</v>
          </cell>
          <cell r="L104">
            <v>0</v>
          </cell>
          <cell r="M104">
            <v>0</v>
          </cell>
          <cell r="N104">
            <v>0</v>
          </cell>
          <cell r="O104">
            <v>3510000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3510000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row>
        <row r="105">
          <cell r="C105" t="str">
            <v>5.2.241</v>
          </cell>
          <cell r="D105">
            <v>0</v>
          </cell>
          <cell r="E105">
            <v>0</v>
          </cell>
          <cell r="F105">
            <v>0</v>
          </cell>
          <cell r="G105">
            <v>0</v>
          </cell>
          <cell r="H105">
            <v>0</v>
          </cell>
          <cell r="I105">
            <v>13532000</v>
          </cell>
          <cell r="J105">
            <v>0</v>
          </cell>
          <cell r="K105">
            <v>0</v>
          </cell>
          <cell r="L105">
            <v>0</v>
          </cell>
          <cell r="M105">
            <v>0</v>
          </cell>
          <cell r="N105">
            <v>0</v>
          </cell>
          <cell r="O105">
            <v>505000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505000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row>
        <row r="106">
          <cell r="C106" t="str">
            <v>5.2.242</v>
          </cell>
          <cell r="D106">
            <v>0</v>
          </cell>
          <cell r="E106">
            <v>0</v>
          </cell>
          <cell r="F106">
            <v>0</v>
          </cell>
          <cell r="G106">
            <v>0</v>
          </cell>
          <cell r="H106">
            <v>0</v>
          </cell>
          <cell r="I106">
            <v>37705800</v>
          </cell>
          <cell r="J106">
            <v>0</v>
          </cell>
          <cell r="K106">
            <v>0</v>
          </cell>
          <cell r="L106">
            <v>0</v>
          </cell>
          <cell r="M106">
            <v>0</v>
          </cell>
          <cell r="N106">
            <v>0</v>
          </cell>
          <cell r="O106">
            <v>56139000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56139000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row>
        <row r="107">
          <cell r="C107" t="str">
            <v>5.2.25</v>
          </cell>
          <cell r="D107">
            <v>0</v>
          </cell>
          <cell r="E107">
            <v>0</v>
          </cell>
          <cell r="F107">
            <v>0</v>
          </cell>
          <cell r="G107">
            <v>0</v>
          </cell>
          <cell r="H107">
            <v>0</v>
          </cell>
          <cell r="I107">
            <v>40205316</v>
          </cell>
          <cell r="J107">
            <v>0</v>
          </cell>
          <cell r="K107">
            <v>0</v>
          </cell>
          <cell r="L107">
            <v>0</v>
          </cell>
          <cell r="M107">
            <v>0</v>
          </cell>
          <cell r="N107">
            <v>0</v>
          </cell>
          <cell r="O107">
            <v>27443000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27443000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row>
        <row r="108">
          <cell r="C108" t="str">
            <v>5.2.26</v>
          </cell>
          <cell r="D108">
            <v>0</v>
          </cell>
          <cell r="E108">
            <v>0</v>
          </cell>
          <cell r="F108">
            <v>0</v>
          </cell>
          <cell r="G108">
            <v>0</v>
          </cell>
          <cell r="H108">
            <v>0</v>
          </cell>
          <cell r="I108">
            <v>8935660</v>
          </cell>
          <cell r="J108">
            <v>0</v>
          </cell>
          <cell r="K108">
            <v>0</v>
          </cell>
          <cell r="L108">
            <v>0</v>
          </cell>
          <cell r="M108">
            <v>0</v>
          </cell>
          <cell r="N108">
            <v>0</v>
          </cell>
          <cell r="O108">
            <v>7280000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7280000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row>
        <row r="109">
          <cell r="C109" t="str">
            <v>5.2.27</v>
          </cell>
          <cell r="D109">
            <v>0</v>
          </cell>
          <cell r="E109">
            <v>0</v>
          </cell>
          <cell r="F109">
            <v>0</v>
          </cell>
          <cell r="G109">
            <v>0</v>
          </cell>
          <cell r="H109">
            <v>0</v>
          </cell>
          <cell r="I109">
            <v>18649610</v>
          </cell>
          <cell r="J109">
            <v>0</v>
          </cell>
          <cell r="K109">
            <v>0</v>
          </cell>
          <cell r="L109">
            <v>0</v>
          </cell>
          <cell r="M109">
            <v>0</v>
          </cell>
          <cell r="N109">
            <v>0</v>
          </cell>
          <cell r="O109">
            <v>19799000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19799000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row>
        <row r="110">
          <cell r="C110" t="str">
            <v>5.2.2X</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row>
        <row r="111">
          <cell r="C111" t="str">
            <v>5.2.3DAG</v>
          </cell>
          <cell r="D111" t="str">
            <v>Decentralised agencies</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row>
        <row r="112">
          <cell r="C112" t="str">
            <v>5.2.3PPPA</v>
          </cell>
          <cell r="D112" t="str">
            <v>Pilot projects and preparatory actions</v>
          </cell>
          <cell r="E112">
            <v>2390463</v>
          </cell>
          <cell r="F112">
            <v>2390463</v>
          </cell>
          <cell r="G112">
            <v>2390463</v>
          </cell>
          <cell r="H112">
            <v>0</v>
          </cell>
          <cell r="I112">
            <v>1500000</v>
          </cell>
          <cell r="J112">
            <v>3000000</v>
          </cell>
          <cell r="K112">
            <v>2100000</v>
          </cell>
          <cell r="L112">
            <v>4650000</v>
          </cell>
          <cell r="M112">
            <v>3500000</v>
          </cell>
          <cell r="N112">
            <v>4100000</v>
          </cell>
          <cell r="O112">
            <v>0</v>
          </cell>
          <cell r="P112">
            <v>0</v>
          </cell>
          <cell r="Q112">
            <v>0</v>
          </cell>
          <cell r="R112">
            <v>2999476.6</v>
          </cell>
          <cell r="S112">
            <v>1749920.97</v>
          </cell>
          <cell r="T112">
            <v>4637498</v>
          </cell>
          <cell r="U112">
            <v>3499905</v>
          </cell>
          <cell r="V112">
            <v>4100000</v>
          </cell>
          <cell r="W112">
            <v>0</v>
          </cell>
          <cell r="X112">
            <v>0</v>
          </cell>
          <cell r="Y112">
            <v>1976731</v>
          </cell>
          <cell r="Z112">
            <v>442320</v>
          </cell>
          <cell r="AA112">
            <v>2249301</v>
          </cell>
          <cell r="AB112">
            <v>1533539</v>
          </cell>
          <cell r="AC112">
            <v>2528793</v>
          </cell>
          <cell r="AD112">
            <v>4255703</v>
          </cell>
          <cell r="AE112">
            <v>3003210</v>
          </cell>
          <cell r="AF112">
            <v>0</v>
          </cell>
          <cell r="AG112">
            <v>0</v>
          </cell>
          <cell r="AH112">
            <v>0</v>
          </cell>
          <cell r="AI112">
            <v>0</v>
          </cell>
          <cell r="AJ112">
            <v>0</v>
          </cell>
          <cell r="AK112">
            <v>0</v>
          </cell>
          <cell r="AL112">
            <v>0</v>
          </cell>
          <cell r="AM112">
            <v>-129681</v>
          </cell>
          <cell r="AN112">
            <v>-107088</v>
          </cell>
          <cell r="AO112">
            <v>-83101</v>
          </cell>
          <cell r="AP112">
            <v>-266936</v>
          </cell>
          <cell r="AQ112">
            <v>0</v>
          </cell>
          <cell r="AR112">
            <v>0</v>
          </cell>
          <cell r="AS112">
            <v>-679.07</v>
          </cell>
          <cell r="AT112">
            <v>0</v>
          </cell>
          <cell r="AU112">
            <v>0</v>
          </cell>
          <cell r="AV112">
            <v>0</v>
          </cell>
          <cell r="AW112">
            <v>0</v>
          </cell>
          <cell r="AX112">
            <v>0</v>
          </cell>
          <cell r="AY112">
            <v>25000</v>
          </cell>
          <cell r="AZ112">
            <v>-25317</v>
          </cell>
          <cell r="BA112">
            <v>0</v>
          </cell>
          <cell r="BB112">
            <v>0</v>
          </cell>
          <cell r="BC112">
            <v>0</v>
          </cell>
          <cell r="BD112">
            <v>0</v>
          </cell>
          <cell r="BE112">
            <v>0</v>
          </cell>
          <cell r="BF112">
            <v>0</v>
          </cell>
          <cell r="BG112">
            <v>0</v>
          </cell>
          <cell r="BH112">
            <v>-534172</v>
          </cell>
          <cell r="BI112">
            <v>-507776.9</v>
          </cell>
          <cell r="BJ112">
            <v>-445622.77</v>
          </cell>
          <cell r="BK112">
            <v>0</v>
          </cell>
        </row>
        <row r="113">
          <cell r="C113" t="str">
            <v>5.2.3X</v>
          </cell>
          <cell r="D113" t="str">
            <v>Commission administrative expenditure</v>
          </cell>
          <cell r="E113">
            <v>332140598</v>
          </cell>
          <cell r="F113">
            <v>327574711</v>
          </cell>
          <cell r="G113">
            <v>8970243</v>
          </cell>
          <cell r="H113">
            <v>0</v>
          </cell>
          <cell r="I113">
            <v>3210689504</v>
          </cell>
          <cell r="J113">
            <v>3269116871</v>
          </cell>
          <cell r="K113">
            <v>3315072491</v>
          </cell>
          <cell r="L113">
            <v>3483107928</v>
          </cell>
          <cell r="M113">
            <v>3570698432</v>
          </cell>
          <cell r="N113">
            <v>3640786946</v>
          </cell>
          <cell r="O113">
            <v>3731002367</v>
          </cell>
          <cell r="P113">
            <v>0</v>
          </cell>
          <cell r="Q113">
            <v>3212225147</v>
          </cell>
          <cell r="R113">
            <v>3267336176</v>
          </cell>
          <cell r="S113">
            <v>3314192165</v>
          </cell>
          <cell r="T113">
            <v>3445801505</v>
          </cell>
          <cell r="U113">
            <v>3548608156</v>
          </cell>
          <cell r="V113">
            <v>3589341392</v>
          </cell>
          <cell r="W113">
            <v>0</v>
          </cell>
          <cell r="X113">
            <v>0</v>
          </cell>
          <cell r="Y113">
            <v>3230630604</v>
          </cell>
          <cell r="Z113">
            <v>3281233020</v>
          </cell>
          <cell r="AA113">
            <v>3333052684</v>
          </cell>
          <cell r="AB113">
            <v>3462648986</v>
          </cell>
          <cell r="AC113">
            <v>3571236034</v>
          </cell>
          <cell r="AD113">
            <v>3630959860</v>
          </cell>
          <cell r="AE113">
            <v>3731002367</v>
          </cell>
          <cell r="AF113">
            <v>5552625</v>
          </cell>
          <cell r="AG113">
            <v>1500387</v>
          </cell>
          <cell r="AH113">
            <v>0</v>
          </cell>
          <cell r="AI113">
            <v>0</v>
          </cell>
          <cell r="AJ113">
            <v>0</v>
          </cell>
          <cell r="AK113">
            <v>0</v>
          </cell>
          <cell r="AL113">
            <v>0</v>
          </cell>
          <cell r="AM113">
            <v>-26059403</v>
          </cell>
          <cell r="AN113">
            <v>-29211351</v>
          </cell>
          <cell r="AO113">
            <v>-22387578</v>
          </cell>
          <cell r="AP113">
            <v>-21185924</v>
          </cell>
          <cell r="AQ113">
            <v>-24905330.75</v>
          </cell>
          <cell r="AR113">
            <v>-26841036.59</v>
          </cell>
          <cell r="AS113">
            <v>-70101629.400000006</v>
          </cell>
          <cell r="AT113">
            <v>0</v>
          </cell>
          <cell r="AU113">
            <v>46419829</v>
          </cell>
          <cell r="AV113">
            <v>35150958</v>
          </cell>
          <cell r="AW113">
            <v>40241458</v>
          </cell>
          <cell r="AX113">
            <v>41046053</v>
          </cell>
          <cell r="AY113">
            <v>48381040</v>
          </cell>
          <cell r="AZ113">
            <v>43099428</v>
          </cell>
          <cell r="BA113">
            <v>82288304.439999998</v>
          </cell>
          <cell r="BB113">
            <v>0</v>
          </cell>
          <cell r="BC113">
            <v>-293682826</v>
          </cell>
          <cell r="BD113">
            <v>-270453477</v>
          </cell>
          <cell r="BE113">
            <v>-260917350</v>
          </cell>
          <cell r="BF113">
            <v>-269765125</v>
          </cell>
          <cell r="BG113">
            <v>0</v>
          </cell>
          <cell r="BH113">
            <v>-321679569</v>
          </cell>
          <cell r="BI113">
            <v>-331613233</v>
          </cell>
          <cell r="BJ113">
            <v>-327818595</v>
          </cell>
          <cell r="BK113">
            <v>0</v>
          </cell>
        </row>
        <row r="114">
          <cell r="C114" t="str">
            <v>5.2.41</v>
          </cell>
          <cell r="D114">
            <v>0</v>
          </cell>
          <cell r="E114">
            <v>0</v>
          </cell>
          <cell r="F114">
            <v>0</v>
          </cell>
          <cell r="G114">
            <v>0</v>
          </cell>
          <cell r="H114">
            <v>0</v>
          </cell>
          <cell r="I114">
            <v>34421500</v>
          </cell>
          <cell r="J114">
            <v>0</v>
          </cell>
          <cell r="K114">
            <v>0</v>
          </cell>
          <cell r="L114">
            <v>0</v>
          </cell>
          <cell r="M114">
            <v>0</v>
          </cell>
          <cell r="N114">
            <v>0</v>
          </cell>
          <cell r="O114">
            <v>36836000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36836000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row>
        <row r="115">
          <cell r="C115" t="str">
            <v>5.2.421</v>
          </cell>
          <cell r="D115">
            <v>0</v>
          </cell>
          <cell r="E115">
            <v>0</v>
          </cell>
          <cell r="F115">
            <v>0</v>
          </cell>
          <cell r="G115">
            <v>0</v>
          </cell>
          <cell r="H115">
            <v>0</v>
          </cell>
          <cell r="I115">
            <v>210475500</v>
          </cell>
          <cell r="J115">
            <v>0</v>
          </cell>
          <cell r="K115">
            <v>0</v>
          </cell>
          <cell r="L115">
            <v>0</v>
          </cell>
          <cell r="M115">
            <v>0</v>
          </cell>
          <cell r="N115">
            <v>0</v>
          </cell>
          <cell r="O115">
            <v>268799000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268799000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row>
        <row r="116">
          <cell r="C116" t="str">
            <v>5.2.422</v>
          </cell>
          <cell r="D116">
            <v>0</v>
          </cell>
          <cell r="E116">
            <v>0</v>
          </cell>
          <cell r="F116">
            <v>0</v>
          </cell>
          <cell r="G116">
            <v>0</v>
          </cell>
          <cell r="H116">
            <v>0</v>
          </cell>
          <cell r="I116">
            <v>6544000</v>
          </cell>
          <cell r="J116">
            <v>0</v>
          </cell>
          <cell r="K116">
            <v>0</v>
          </cell>
          <cell r="L116">
            <v>0</v>
          </cell>
          <cell r="M116">
            <v>0</v>
          </cell>
          <cell r="N116">
            <v>0</v>
          </cell>
          <cell r="O116">
            <v>9991000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9991000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row>
        <row r="117">
          <cell r="C117" t="str">
            <v>5.2.423</v>
          </cell>
          <cell r="D117">
            <v>0</v>
          </cell>
          <cell r="E117">
            <v>0</v>
          </cell>
          <cell r="F117">
            <v>0</v>
          </cell>
          <cell r="G117">
            <v>0</v>
          </cell>
          <cell r="H117">
            <v>0</v>
          </cell>
          <cell r="I117">
            <v>7310000</v>
          </cell>
          <cell r="J117">
            <v>0</v>
          </cell>
          <cell r="K117">
            <v>0</v>
          </cell>
          <cell r="L117">
            <v>0</v>
          </cell>
          <cell r="M117">
            <v>0</v>
          </cell>
          <cell r="N117">
            <v>0</v>
          </cell>
          <cell r="O117">
            <v>7882500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7882500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row>
        <row r="118">
          <cell r="C118" t="str">
            <v>5.2.431</v>
          </cell>
          <cell r="D118">
            <v>0</v>
          </cell>
          <cell r="E118">
            <v>0</v>
          </cell>
          <cell r="F118">
            <v>0</v>
          </cell>
          <cell r="G118">
            <v>0</v>
          </cell>
          <cell r="H118">
            <v>0</v>
          </cell>
          <cell r="I118">
            <v>10164000</v>
          </cell>
          <cell r="J118">
            <v>0</v>
          </cell>
          <cell r="K118">
            <v>0</v>
          </cell>
          <cell r="L118">
            <v>0</v>
          </cell>
          <cell r="M118">
            <v>0</v>
          </cell>
          <cell r="N118">
            <v>0</v>
          </cell>
          <cell r="O118">
            <v>13266000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13266000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row>
        <row r="119">
          <cell r="C119" t="str">
            <v>5.2.432</v>
          </cell>
          <cell r="D119">
            <v>0</v>
          </cell>
          <cell r="E119">
            <v>0</v>
          </cell>
          <cell r="F119">
            <v>0</v>
          </cell>
          <cell r="G119">
            <v>0</v>
          </cell>
          <cell r="H119">
            <v>0</v>
          </cell>
          <cell r="I119">
            <v>10433000</v>
          </cell>
          <cell r="J119">
            <v>0</v>
          </cell>
          <cell r="K119">
            <v>0</v>
          </cell>
          <cell r="L119">
            <v>0</v>
          </cell>
          <cell r="M119">
            <v>0</v>
          </cell>
          <cell r="N119">
            <v>0</v>
          </cell>
          <cell r="O119">
            <v>17303500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17303500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row>
        <row r="120">
          <cell r="C120" t="str">
            <v>5.2.433</v>
          </cell>
          <cell r="D120">
            <v>0</v>
          </cell>
          <cell r="E120">
            <v>0</v>
          </cell>
          <cell r="F120">
            <v>0</v>
          </cell>
          <cell r="G120">
            <v>0</v>
          </cell>
          <cell r="H120">
            <v>0</v>
          </cell>
          <cell r="I120">
            <v>0</v>
          </cell>
          <cell r="J120">
            <v>0</v>
          </cell>
          <cell r="K120">
            <v>0</v>
          </cell>
          <cell r="L120">
            <v>0</v>
          </cell>
          <cell r="M120">
            <v>0</v>
          </cell>
          <cell r="N120">
            <v>0</v>
          </cell>
          <cell r="O120">
            <v>113000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113000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row>
        <row r="121">
          <cell r="C121" t="str">
            <v>5.2.441</v>
          </cell>
          <cell r="D121">
            <v>0</v>
          </cell>
          <cell r="E121">
            <v>0</v>
          </cell>
          <cell r="F121">
            <v>0</v>
          </cell>
          <cell r="G121">
            <v>0</v>
          </cell>
          <cell r="H121">
            <v>0</v>
          </cell>
          <cell r="I121">
            <v>42664500</v>
          </cell>
          <cell r="J121">
            <v>0</v>
          </cell>
          <cell r="K121">
            <v>0</v>
          </cell>
          <cell r="L121">
            <v>0</v>
          </cell>
          <cell r="M121">
            <v>0</v>
          </cell>
          <cell r="N121">
            <v>0</v>
          </cell>
          <cell r="O121">
            <v>40196000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40196000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row>
        <row r="122">
          <cell r="C122" t="str">
            <v>5.2.442</v>
          </cell>
          <cell r="D122">
            <v>0</v>
          </cell>
          <cell r="E122">
            <v>0</v>
          </cell>
          <cell r="F122">
            <v>0</v>
          </cell>
          <cell r="G122">
            <v>0</v>
          </cell>
          <cell r="H122">
            <v>0</v>
          </cell>
          <cell r="I122">
            <v>18833500</v>
          </cell>
          <cell r="J122">
            <v>0</v>
          </cell>
          <cell r="K122">
            <v>0</v>
          </cell>
          <cell r="L122">
            <v>0</v>
          </cell>
          <cell r="M122">
            <v>0</v>
          </cell>
          <cell r="N122">
            <v>0</v>
          </cell>
          <cell r="O122">
            <v>25084000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25084000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row>
        <row r="123">
          <cell r="C123" t="str">
            <v>5.2.45</v>
          </cell>
          <cell r="D123">
            <v>0</v>
          </cell>
          <cell r="E123">
            <v>0</v>
          </cell>
          <cell r="F123">
            <v>0</v>
          </cell>
          <cell r="G123">
            <v>0</v>
          </cell>
          <cell r="H123">
            <v>0</v>
          </cell>
          <cell r="I123">
            <v>788000</v>
          </cell>
          <cell r="J123">
            <v>0</v>
          </cell>
          <cell r="K123">
            <v>0</v>
          </cell>
          <cell r="L123">
            <v>0</v>
          </cell>
          <cell r="M123">
            <v>0</v>
          </cell>
          <cell r="N123">
            <v>0</v>
          </cell>
          <cell r="O123">
            <v>1003500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1003500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row>
        <row r="124">
          <cell r="C124" t="str">
            <v>5.2.46</v>
          </cell>
          <cell r="D124">
            <v>0</v>
          </cell>
          <cell r="E124">
            <v>0</v>
          </cell>
          <cell r="F124">
            <v>0</v>
          </cell>
          <cell r="G124">
            <v>0</v>
          </cell>
          <cell r="H124">
            <v>0</v>
          </cell>
          <cell r="I124">
            <v>3145500</v>
          </cell>
          <cell r="J124">
            <v>0</v>
          </cell>
          <cell r="K124">
            <v>0</v>
          </cell>
          <cell r="L124">
            <v>0</v>
          </cell>
          <cell r="M124">
            <v>0</v>
          </cell>
          <cell r="N124">
            <v>0</v>
          </cell>
          <cell r="O124">
            <v>2142000</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2142000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v>0</v>
          </cell>
        </row>
        <row r="125">
          <cell r="C125" t="str">
            <v>5.2.47</v>
          </cell>
          <cell r="D125">
            <v>0</v>
          </cell>
          <cell r="E125">
            <v>0</v>
          </cell>
          <cell r="F125">
            <v>0</v>
          </cell>
          <cell r="G125">
            <v>0</v>
          </cell>
          <cell r="H125">
            <v>0</v>
          </cell>
          <cell r="I125">
            <v>10536000</v>
          </cell>
          <cell r="J125">
            <v>0</v>
          </cell>
          <cell r="K125">
            <v>0</v>
          </cell>
          <cell r="L125">
            <v>0</v>
          </cell>
          <cell r="M125">
            <v>0</v>
          </cell>
          <cell r="N125">
            <v>0</v>
          </cell>
          <cell r="O125">
            <v>13917000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13917000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0</v>
          </cell>
          <cell r="BK125">
            <v>0</v>
          </cell>
        </row>
        <row r="126">
          <cell r="C126" t="str">
            <v>5.2.4SPEC</v>
          </cell>
          <cell r="D126">
            <v>0</v>
          </cell>
          <cell r="E126">
            <v>0</v>
          </cell>
          <cell r="F126">
            <v>0</v>
          </cell>
          <cell r="G126">
            <v>0</v>
          </cell>
          <cell r="H126">
            <v>0</v>
          </cell>
          <cell r="I126">
            <v>52000</v>
          </cell>
          <cell r="J126">
            <v>0</v>
          </cell>
          <cell r="K126">
            <v>0</v>
          </cell>
          <cell r="L126">
            <v>0</v>
          </cell>
          <cell r="M126">
            <v>0</v>
          </cell>
          <cell r="N126">
            <v>0</v>
          </cell>
          <cell r="O126">
            <v>59000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59000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0</v>
          </cell>
        </row>
        <row r="127">
          <cell r="C127" t="str">
            <v>5.2.4X</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row>
        <row r="128">
          <cell r="C128" t="str">
            <v>5.2.51</v>
          </cell>
          <cell r="D128">
            <v>0</v>
          </cell>
          <cell r="E128">
            <v>0</v>
          </cell>
          <cell r="F128">
            <v>0</v>
          </cell>
          <cell r="G128">
            <v>0</v>
          </cell>
          <cell r="H128">
            <v>0</v>
          </cell>
          <cell r="I128">
            <v>15190000</v>
          </cell>
          <cell r="J128">
            <v>0</v>
          </cell>
          <cell r="K128">
            <v>0</v>
          </cell>
          <cell r="L128">
            <v>0</v>
          </cell>
          <cell r="M128">
            <v>0</v>
          </cell>
          <cell r="N128">
            <v>0</v>
          </cell>
          <cell r="O128">
            <v>11751000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11751000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0</v>
          </cell>
        </row>
        <row r="129">
          <cell r="C129" t="str">
            <v>5.2.521</v>
          </cell>
          <cell r="D129">
            <v>0</v>
          </cell>
          <cell r="E129">
            <v>0</v>
          </cell>
          <cell r="F129">
            <v>0</v>
          </cell>
          <cell r="G129">
            <v>0</v>
          </cell>
          <cell r="H129">
            <v>0</v>
          </cell>
          <cell r="I129">
            <v>92254575</v>
          </cell>
          <cell r="J129">
            <v>0</v>
          </cell>
          <cell r="K129">
            <v>0</v>
          </cell>
          <cell r="L129">
            <v>0</v>
          </cell>
          <cell r="M129">
            <v>0</v>
          </cell>
          <cell r="N129">
            <v>0</v>
          </cell>
          <cell r="O129">
            <v>111107000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111107000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row>
        <row r="130">
          <cell r="C130" t="str">
            <v>5.2.522</v>
          </cell>
          <cell r="D130">
            <v>0</v>
          </cell>
          <cell r="E130">
            <v>0</v>
          </cell>
          <cell r="F130">
            <v>0</v>
          </cell>
          <cell r="G130">
            <v>0</v>
          </cell>
          <cell r="H130">
            <v>0</v>
          </cell>
          <cell r="I130">
            <v>3845000</v>
          </cell>
          <cell r="J130">
            <v>0</v>
          </cell>
          <cell r="K130">
            <v>0</v>
          </cell>
          <cell r="L130">
            <v>0</v>
          </cell>
          <cell r="M130">
            <v>0</v>
          </cell>
          <cell r="N130">
            <v>0</v>
          </cell>
          <cell r="O130">
            <v>6739000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6739000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0</v>
          </cell>
        </row>
        <row r="131">
          <cell r="C131" t="str">
            <v>5.2.523</v>
          </cell>
          <cell r="D131">
            <v>0</v>
          </cell>
          <cell r="E131">
            <v>0</v>
          </cell>
          <cell r="F131">
            <v>0</v>
          </cell>
          <cell r="G131">
            <v>0</v>
          </cell>
          <cell r="H131">
            <v>0</v>
          </cell>
          <cell r="I131">
            <v>3484000</v>
          </cell>
          <cell r="J131">
            <v>0</v>
          </cell>
          <cell r="K131">
            <v>0</v>
          </cell>
          <cell r="L131">
            <v>0</v>
          </cell>
          <cell r="M131">
            <v>0</v>
          </cell>
          <cell r="N131">
            <v>0</v>
          </cell>
          <cell r="O131">
            <v>3318000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3318000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row>
        <row r="132">
          <cell r="C132" t="str">
            <v>5.2.531</v>
          </cell>
          <cell r="D132">
            <v>0</v>
          </cell>
          <cell r="E132">
            <v>0</v>
          </cell>
          <cell r="F132">
            <v>0</v>
          </cell>
          <cell r="G132">
            <v>0</v>
          </cell>
          <cell r="H132">
            <v>0</v>
          </cell>
          <cell r="I132">
            <v>4676000</v>
          </cell>
          <cell r="J132">
            <v>0</v>
          </cell>
          <cell r="K132">
            <v>0</v>
          </cell>
          <cell r="L132">
            <v>0</v>
          </cell>
          <cell r="M132">
            <v>0</v>
          </cell>
          <cell r="N132">
            <v>0</v>
          </cell>
          <cell r="O132">
            <v>5000000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5000000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0</v>
          </cell>
          <cell r="BJ132">
            <v>0</v>
          </cell>
          <cell r="BK132">
            <v>0</v>
          </cell>
        </row>
        <row r="133">
          <cell r="C133" t="str">
            <v>5.2.532</v>
          </cell>
          <cell r="D133">
            <v>0</v>
          </cell>
          <cell r="E133">
            <v>0</v>
          </cell>
          <cell r="F133">
            <v>0</v>
          </cell>
          <cell r="G133">
            <v>0</v>
          </cell>
          <cell r="H133">
            <v>0</v>
          </cell>
          <cell r="I133">
            <v>346000</v>
          </cell>
          <cell r="J133">
            <v>0</v>
          </cell>
          <cell r="K133">
            <v>0</v>
          </cell>
          <cell r="L133">
            <v>0</v>
          </cell>
          <cell r="M133">
            <v>0</v>
          </cell>
          <cell r="N133">
            <v>0</v>
          </cell>
          <cell r="O133">
            <v>664000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664000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row>
        <row r="134">
          <cell r="C134" t="str">
            <v>5.2.533</v>
          </cell>
          <cell r="D134">
            <v>0</v>
          </cell>
          <cell r="E134">
            <v>0</v>
          </cell>
          <cell r="F134">
            <v>0</v>
          </cell>
          <cell r="G134">
            <v>0</v>
          </cell>
          <cell r="H134">
            <v>0</v>
          </cell>
          <cell r="I134">
            <v>70000</v>
          </cell>
          <cell r="J134">
            <v>0</v>
          </cell>
          <cell r="K134">
            <v>0</v>
          </cell>
          <cell r="L134">
            <v>0</v>
          </cell>
          <cell r="M134">
            <v>0</v>
          </cell>
          <cell r="N134">
            <v>0</v>
          </cell>
          <cell r="O134">
            <v>380000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380000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0</v>
          </cell>
          <cell r="BJ134">
            <v>0</v>
          </cell>
          <cell r="BK134">
            <v>0</v>
          </cell>
        </row>
        <row r="135">
          <cell r="C135" t="str">
            <v>5.2.541</v>
          </cell>
          <cell r="D135">
            <v>0</v>
          </cell>
          <cell r="E135">
            <v>0</v>
          </cell>
          <cell r="F135">
            <v>0</v>
          </cell>
          <cell r="G135">
            <v>0</v>
          </cell>
          <cell r="H135">
            <v>0</v>
          </cell>
          <cell r="I135">
            <v>181000</v>
          </cell>
          <cell r="J135">
            <v>0</v>
          </cell>
          <cell r="K135">
            <v>0</v>
          </cell>
          <cell r="L135">
            <v>0</v>
          </cell>
          <cell r="M135">
            <v>0</v>
          </cell>
          <cell r="N135">
            <v>0</v>
          </cell>
          <cell r="O135">
            <v>100000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100000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row>
        <row r="136">
          <cell r="C136" t="str">
            <v>5.2.542</v>
          </cell>
          <cell r="D136">
            <v>0</v>
          </cell>
          <cell r="E136">
            <v>0</v>
          </cell>
          <cell r="F136">
            <v>0</v>
          </cell>
          <cell r="G136">
            <v>0</v>
          </cell>
          <cell r="H136">
            <v>0</v>
          </cell>
          <cell r="I136">
            <v>2383000</v>
          </cell>
          <cell r="J136">
            <v>0</v>
          </cell>
          <cell r="K136">
            <v>0</v>
          </cell>
          <cell r="L136">
            <v>0</v>
          </cell>
          <cell r="M136">
            <v>0</v>
          </cell>
          <cell r="N136">
            <v>0</v>
          </cell>
          <cell r="O136">
            <v>3155000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3155000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v>0</v>
          </cell>
        </row>
        <row r="137">
          <cell r="C137" t="str">
            <v>5.2.55</v>
          </cell>
          <cell r="D137">
            <v>0</v>
          </cell>
          <cell r="E137">
            <v>0</v>
          </cell>
          <cell r="F137">
            <v>0</v>
          </cell>
          <cell r="G137">
            <v>0</v>
          </cell>
          <cell r="H137">
            <v>0</v>
          </cell>
          <cell r="I137">
            <v>4053000</v>
          </cell>
          <cell r="J137">
            <v>0</v>
          </cell>
          <cell r="K137">
            <v>0</v>
          </cell>
          <cell r="L137">
            <v>0</v>
          </cell>
          <cell r="M137">
            <v>0</v>
          </cell>
          <cell r="N137">
            <v>0</v>
          </cell>
          <cell r="O137">
            <v>4066000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4066000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row>
        <row r="138">
          <cell r="C138" t="str">
            <v>5.2.56</v>
          </cell>
          <cell r="D138">
            <v>0</v>
          </cell>
          <cell r="E138">
            <v>0</v>
          </cell>
          <cell r="F138">
            <v>0</v>
          </cell>
          <cell r="G138">
            <v>0</v>
          </cell>
          <cell r="H138">
            <v>0</v>
          </cell>
          <cell r="I138">
            <v>2397000</v>
          </cell>
          <cell r="J138">
            <v>0</v>
          </cell>
          <cell r="K138">
            <v>0</v>
          </cell>
          <cell r="L138">
            <v>0</v>
          </cell>
          <cell r="M138">
            <v>0</v>
          </cell>
          <cell r="N138">
            <v>0</v>
          </cell>
          <cell r="O138">
            <v>1713000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1713000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0</v>
          </cell>
          <cell r="BK138">
            <v>0</v>
          </cell>
        </row>
        <row r="139">
          <cell r="C139" t="str">
            <v>5.2.57</v>
          </cell>
          <cell r="D139">
            <v>0</v>
          </cell>
          <cell r="E139">
            <v>0</v>
          </cell>
          <cell r="F139">
            <v>0</v>
          </cell>
          <cell r="G139">
            <v>0</v>
          </cell>
          <cell r="H139">
            <v>0</v>
          </cell>
          <cell r="I139">
            <v>4618000</v>
          </cell>
          <cell r="J139">
            <v>0</v>
          </cell>
          <cell r="K139">
            <v>0</v>
          </cell>
          <cell r="L139">
            <v>0</v>
          </cell>
          <cell r="M139">
            <v>0</v>
          </cell>
          <cell r="N139">
            <v>0</v>
          </cell>
          <cell r="O139">
            <v>4244000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4244000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v>0</v>
          </cell>
        </row>
        <row r="140">
          <cell r="C140" t="str">
            <v>5.2.5X</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row>
        <row r="141">
          <cell r="C141" t="str">
            <v>5.2.61</v>
          </cell>
          <cell r="D141">
            <v>0</v>
          </cell>
          <cell r="E141">
            <v>0</v>
          </cell>
          <cell r="F141">
            <v>0</v>
          </cell>
          <cell r="G141">
            <v>0</v>
          </cell>
          <cell r="H141">
            <v>0</v>
          </cell>
          <cell r="I141">
            <v>18994555</v>
          </cell>
          <cell r="J141">
            <v>0</v>
          </cell>
          <cell r="K141">
            <v>0</v>
          </cell>
          <cell r="L141">
            <v>0</v>
          </cell>
          <cell r="M141">
            <v>0</v>
          </cell>
          <cell r="N141">
            <v>0</v>
          </cell>
          <cell r="O141">
            <v>20821399</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20821399</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0</v>
          </cell>
          <cell r="BB141">
            <v>0</v>
          </cell>
          <cell r="BC141">
            <v>0</v>
          </cell>
          <cell r="BD141">
            <v>0</v>
          </cell>
          <cell r="BE141">
            <v>0</v>
          </cell>
          <cell r="BF141">
            <v>0</v>
          </cell>
          <cell r="BG141">
            <v>0</v>
          </cell>
          <cell r="BH141">
            <v>0</v>
          </cell>
          <cell r="BI141">
            <v>0</v>
          </cell>
          <cell r="BJ141">
            <v>0</v>
          </cell>
          <cell r="BK141">
            <v>0</v>
          </cell>
        </row>
        <row r="142">
          <cell r="C142" t="str">
            <v>5.2.621</v>
          </cell>
          <cell r="D142">
            <v>0</v>
          </cell>
          <cell r="E142">
            <v>0</v>
          </cell>
          <cell r="F142">
            <v>0</v>
          </cell>
          <cell r="G142">
            <v>0</v>
          </cell>
          <cell r="H142">
            <v>0</v>
          </cell>
          <cell r="I142">
            <v>64497950</v>
          </cell>
          <cell r="J142">
            <v>0</v>
          </cell>
          <cell r="K142">
            <v>0</v>
          </cell>
          <cell r="L142">
            <v>0</v>
          </cell>
          <cell r="M142">
            <v>0</v>
          </cell>
          <cell r="N142">
            <v>0</v>
          </cell>
          <cell r="O142">
            <v>72657882</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72657882</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v>0</v>
          </cell>
        </row>
        <row r="143">
          <cell r="C143" t="str">
            <v>5.2.622</v>
          </cell>
          <cell r="D143">
            <v>0</v>
          </cell>
          <cell r="E143">
            <v>0</v>
          </cell>
          <cell r="F143">
            <v>0</v>
          </cell>
          <cell r="G143">
            <v>0</v>
          </cell>
          <cell r="H143">
            <v>0</v>
          </cell>
          <cell r="I143">
            <v>2860162</v>
          </cell>
          <cell r="J143">
            <v>0</v>
          </cell>
          <cell r="K143">
            <v>0</v>
          </cell>
          <cell r="L143">
            <v>0</v>
          </cell>
          <cell r="M143">
            <v>0</v>
          </cell>
          <cell r="N143">
            <v>0</v>
          </cell>
          <cell r="O143">
            <v>3318061</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3318061</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0</v>
          </cell>
          <cell r="BJ143">
            <v>0</v>
          </cell>
          <cell r="BK143">
            <v>0</v>
          </cell>
        </row>
        <row r="144">
          <cell r="C144" t="str">
            <v>5.2.623</v>
          </cell>
          <cell r="D144">
            <v>0</v>
          </cell>
          <cell r="E144">
            <v>0</v>
          </cell>
          <cell r="F144">
            <v>0</v>
          </cell>
          <cell r="G144">
            <v>0</v>
          </cell>
          <cell r="H144">
            <v>0</v>
          </cell>
          <cell r="I144">
            <v>2082379</v>
          </cell>
          <cell r="J144">
            <v>0</v>
          </cell>
          <cell r="K144">
            <v>0</v>
          </cell>
          <cell r="L144">
            <v>0</v>
          </cell>
          <cell r="M144">
            <v>0</v>
          </cell>
          <cell r="N144">
            <v>0</v>
          </cell>
          <cell r="O144">
            <v>2172790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2172790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row>
        <row r="145">
          <cell r="C145" t="str">
            <v>5.2.631</v>
          </cell>
          <cell r="D145">
            <v>0</v>
          </cell>
          <cell r="E145">
            <v>0</v>
          </cell>
          <cell r="F145">
            <v>0</v>
          </cell>
          <cell r="G145">
            <v>0</v>
          </cell>
          <cell r="H145">
            <v>0</v>
          </cell>
          <cell r="I145">
            <v>2034368</v>
          </cell>
          <cell r="J145">
            <v>0</v>
          </cell>
          <cell r="K145">
            <v>0</v>
          </cell>
          <cell r="L145">
            <v>0</v>
          </cell>
          <cell r="M145">
            <v>0</v>
          </cell>
          <cell r="N145">
            <v>0</v>
          </cell>
          <cell r="O145">
            <v>2812265</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2812265</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0</v>
          </cell>
          <cell r="BK145">
            <v>0</v>
          </cell>
        </row>
        <row r="146">
          <cell r="C146" t="str">
            <v>5.2.632</v>
          </cell>
          <cell r="D146">
            <v>0</v>
          </cell>
          <cell r="E146">
            <v>0</v>
          </cell>
          <cell r="F146">
            <v>0</v>
          </cell>
          <cell r="G146">
            <v>0</v>
          </cell>
          <cell r="H146">
            <v>0</v>
          </cell>
          <cell r="I146">
            <v>8482874</v>
          </cell>
          <cell r="J146">
            <v>0</v>
          </cell>
          <cell r="K146">
            <v>0</v>
          </cell>
          <cell r="L146">
            <v>0</v>
          </cell>
          <cell r="M146">
            <v>0</v>
          </cell>
          <cell r="N146">
            <v>0</v>
          </cell>
          <cell r="O146">
            <v>8300000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8300000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0</v>
          </cell>
          <cell r="BK146">
            <v>0</v>
          </cell>
        </row>
        <row r="147">
          <cell r="C147" t="str">
            <v>5.2.641</v>
          </cell>
          <cell r="D147">
            <v>0</v>
          </cell>
          <cell r="E147">
            <v>0</v>
          </cell>
          <cell r="F147">
            <v>0</v>
          </cell>
          <cell r="G147">
            <v>0</v>
          </cell>
          <cell r="H147">
            <v>0</v>
          </cell>
          <cell r="I147">
            <v>13599936</v>
          </cell>
          <cell r="J147">
            <v>0</v>
          </cell>
          <cell r="K147">
            <v>0</v>
          </cell>
          <cell r="L147">
            <v>0</v>
          </cell>
          <cell r="M147">
            <v>0</v>
          </cell>
          <cell r="N147">
            <v>0</v>
          </cell>
          <cell r="O147">
            <v>14857583</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14857583</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v>0</v>
          </cell>
        </row>
        <row r="148">
          <cell r="C148" t="str">
            <v>5.2.642</v>
          </cell>
          <cell r="D148">
            <v>0</v>
          </cell>
          <cell r="E148">
            <v>0</v>
          </cell>
          <cell r="F148">
            <v>0</v>
          </cell>
          <cell r="G148">
            <v>0</v>
          </cell>
          <cell r="H148">
            <v>0</v>
          </cell>
          <cell r="I148">
            <v>6327334</v>
          </cell>
          <cell r="J148">
            <v>0</v>
          </cell>
          <cell r="K148">
            <v>0</v>
          </cell>
          <cell r="L148">
            <v>0</v>
          </cell>
          <cell r="M148">
            <v>0</v>
          </cell>
          <cell r="N148">
            <v>0</v>
          </cell>
          <cell r="O148">
            <v>7943569</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7943569</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row>
        <row r="149">
          <cell r="C149" t="str">
            <v>5.2.65</v>
          </cell>
          <cell r="D149">
            <v>0</v>
          </cell>
          <cell r="E149">
            <v>0</v>
          </cell>
          <cell r="F149">
            <v>0</v>
          </cell>
          <cell r="G149">
            <v>0</v>
          </cell>
          <cell r="H149">
            <v>0</v>
          </cell>
          <cell r="I149">
            <v>2740108</v>
          </cell>
          <cell r="J149">
            <v>0</v>
          </cell>
          <cell r="K149">
            <v>0</v>
          </cell>
          <cell r="L149">
            <v>0</v>
          </cell>
          <cell r="M149">
            <v>0</v>
          </cell>
          <cell r="N149">
            <v>0</v>
          </cell>
          <cell r="O149">
            <v>2625600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2625600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row>
        <row r="150">
          <cell r="C150" t="str">
            <v>5.2.66</v>
          </cell>
          <cell r="D150">
            <v>0</v>
          </cell>
          <cell r="E150">
            <v>0</v>
          </cell>
          <cell r="F150">
            <v>0</v>
          </cell>
          <cell r="G150">
            <v>0</v>
          </cell>
          <cell r="H150">
            <v>0</v>
          </cell>
          <cell r="I150">
            <v>2145512</v>
          </cell>
          <cell r="J150">
            <v>0</v>
          </cell>
          <cell r="K150">
            <v>0</v>
          </cell>
          <cell r="L150">
            <v>0</v>
          </cell>
          <cell r="M150">
            <v>0</v>
          </cell>
          <cell r="N150">
            <v>0</v>
          </cell>
          <cell r="O150">
            <v>1752918</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1752918</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row>
        <row r="151">
          <cell r="C151" t="str">
            <v>5.2.67</v>
          </cell>
          <cell r="D151">
            <v>0</v>
          </cell>
          <cell r="E151">
            <v>0</v>
          </cell>
          <cell r="F151">
            <v>0</v>
          </cell>
          <cell r="G151">
            <v>0</v>
          </cell>
          <cell r="H151">
            <v>0</v>
          </cell>
          <cell r="I151">
            <v>4719202</v>
          </cell>
          <cell r="J151">
            <v>0</v>
          </cell>
          <cell r="K151">
            <v>0</v>
          </cell>
          <cell r="L151">
            <v>0</v>
          </cell>
          <cell r="M151">
            <v>0</v>
          </cell>
          <cell r="N151">
            <v>0</v>
          </cell>
          <cell r="O151">
            <v>5237326</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5237326</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cell r="BA151">
            <v>0</v>
          </cell>
          <cell r="BB151">
            <v>0</v>
          </cell>
          <cell r="BC151">
            <v>0</v>
          </cell>
          <cell r="BD151">
            <v>0</v>
          </cell>
          <cell r="BE151">
            <v>0</v>
          </cell>
          <cell r="BF151">
            <v>0</v>
          </cell>
          <cell r="BG151">
            <v>0</v>
          </cell>
          <cell r="BH151">
            <v>0</v>
          </cell>
          <cell r="BI151">
            <v>0</v>
          </cell>
          <cell r="BJ151">
            <v>0</v>
          </cell>
          <cell r="BK151">
            <v>0</v>
          </cell>
        </row>
        <row r="152">
          <cell r="C152" t="str">
            <v>5.2.6SPEC</v>
          </cell>
          <cell r="D152">
            <v>0</v>
          </cell>
          <cell r="E152">
            <v>0</v>
          </cell>
          <cell r="F152">
            <v>0</v>
          </cell>
          <cell r="G152">
            <v>0</v>
          </cell>
          <cell r="H152">
            <v>0</v>
          </cell>
          <cell r="I152">
            <v>75000</v>
          </cell>
          <cell r="J152">
            <v>0</v>
          </cell>
          <cell r="K152">
            <v>0</v>
          </cell>
          <cell r="L152">
            <v>0</v>
          </cell>
          <cell r="M152">
            <v>0</v>
          </cell>
          <cell r="N152">
            <v>0</v>
          </cell>
          <cell r="O152">
            <v>40000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40000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v>0</v>
          </cell>
        </row>
        <row r="153">
          <cell r="C153" t="str">
            <v>5.2.6X</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row>
        <row r="154">
          <cell r="C154" t="str">
            <v>5.2.71</v>
          </cell>
          <cell r="D154">
            <v>0</v>
          </cell>
          <cell r="E154">
            <v>0</v>
          </cell>
          <cell r="F154">
            <v>0</v>
          </cell>
          <cell r="G154">
            <v>0</v>
          </cell>
          <cell r="H154">
            <v>0</v>
          </cell>
          <cell r="I154">
            <v>8413084</v>
          </cell>
          <cell r="J154">
            <v>0</v>
          </cell>
          <cell r="K154">
            <v>0</v>
          </cell>
          <cell r="L154">
            <v>0</v>
          </cell>
          <cell r="M154">
            <v>0</v>
          </cell>
          <cell r="N154">
            <v>0</v>
          </cell>
          <cell r="O154">
            <v>9111872</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9111872</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cell r="BB154">
            <v>0</v>
          </cell>
          <cell r="BC154">
            <v>0</v>
          </cell>
          <cell r="BD154">
            <v>0</v>
          </cell>
          <cell r="BE154">
            <v>0</v>
          </cell>
          <cell r="BF154">
            <v>0</v>
          </cell>
          <cell r="BG154">
            <v>0</v>
          </cell>
          <cell r="BH154">
            <v>0</v>
          </cell>
          <cell r="BI154">
            <v>0</v>
          </cell>
          <cell r="BJ154">
            <v>0</v>
          </cell>
          <cell r="BK154">
            <v>0</v>
          </cell>
        </row>
        <row r="155">
          <cell r="C155" t="str">
            <v>5.2.721</v>
          </cell>
          <cell r="D155">
            <v>0</v>
          </cell>
          <cell r="E155">
            <v>0</v>
          </cell>
          <cell r="F155">
            <v>0</v>
          </cell>
          <cell r="G155">
            <v>0</v>
          </cell>
          <cell r="H155">
            <v>0</v>
          </cell>
          <cell r="I155">
            <v>46509475</v>
          </cell>
          <cell r="J155">
            <v>0</v>
          </cell>
          <cell r="K155">
            <v>0</v>
          </cell>
          <cell r="L155">
            <v>0</v>
          </cell>
          <cell r="M155">
            <v>0</v>
          </cell>
          <cell r="N155">
            <v>0</v>
          </cell>
          <cell r="O155">
            <v>55956000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55956000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v>0</v>
          </cell>
        </row>
        <row r="156">
          <cell r="C156" t="str">
            <v>5.2.722</v>
          </cell>
          <cell r="D156">
            <v>0</v>
          </cell>
          <cell r="E156">
            <v>0</v>
          </cell>
          <cell r="F156">
            <v>0</v>
          </cell>
          <cell r="G156">
            <v>0</v>
          </cell>
          <cell r="H156">
            <v>0</v>
          </cell>
          <cell r="I156">
            <v>2550244</v>
          </cell>
          <cell r="J156">
            <v>0</v>
          </cell>
          <cell r="K156">
            <v>0</v>
          </cell>
          <cell r="L156">
            <v>0</v>
          </cell>
          <cell r="M156">
            <v>0</v>
          </cell>
          <cell r="N156">
            <v>0</v>
          </cell>
          <cell r="O156">
            <v>4130331</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4130331</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v>
          </cell>
          <cell r="BE156">
            <v>0</v>
          </cell>
          <cell r="BF156">
            <v>0</v>
          </cell>
          <cell r="BG156">
            <v>0</v>
          </cell>
          <cell r="BH156">
            <v>0</v>
          </cell>
          <cell r="BI156">
            <v>0</v>
          </cell>
          <cell r="BJ156">
            <v>0</v>
          </cell>
          <cell r="BK156">
            <v>0</v>
          </cell>
        </row>
        <row r="157">
          <cell r="C157" t="str">
            <v>5.2.723</v>
          </cell>
          <cell r="D157">
            <v>0</v>
          </cell>
          <cell r="E157">
            <v>0</v>
          </cell>
          <cell r="F157">
            <v>0</v>
          </cell>
          <cell r="G157">
            <v>0</v>
          </cell>
          <cell r="H157">
            <v>0</v>
          </cell>
          <cell r="I157">
            <v>1544470</v>
          </cell>
          <cell r="J157">
            <v>0</v>
          </cell>
          <cell r="K157">
            <v>0</v>
          </cell>
          <cell r="L157">
            <v>0</v>
          </cell>
          <cell r="M157">
            <v>0</v>
          </cell>
          <cell r="N157">
            <v>0</v>
          </cell>
          <cell r="O157">
            <v>1519615</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1519615</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I157">
            <v>0</v>
          </cell>
          <cell r="BJ157">
            <v>0</v>
          </cell>
          <cell r="BK157">
            <v>0</v>
          </cell>
        </row>
        <row r="158">
          <cell r="C158" t="str">
            <v>5.2.731</v>
          </cell>
          <cell r="D158">
            <v>0</v>
          </cell>
          <cell r="E158">
            <v>0</v>
          </cell>
          <cell r="F158">
            <v>0</v>
          </cell>
          <cell r="G158">
            <v>0</v>
          </cell>
          <cell r="H158">
            <v>0</v>
          </cell>
          <cell r="I158">
            <v>1658982</v>
          </cell>
          <cell r="J158">
            <v>0</v>
          </cell>
          <cell r="K158">
            <v>0</v>
          </cell>
          <cell r="L158">
            <v>0</v>
          </cell>
          <cell r="M158">
            <v>0</v>
          </cell>
          <cell r="N158">
            <v>0</v>
          </cell>
          <cell r="O158">
            <v>2400381</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2400381</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I158">
            <v>0</v>
          </cell>
          <cell r="BJ158">
            <v>0</v>
          </cell>
          <cell r="BK158">
            <v>0</v>
          </cell>
        </row>
        <row r="159">
          <cell r="C159" t="str">
            <v>5.2.732</v>
          </cell>
          <cell r="D159">
            <v>0</v>
          </cell>
          <cell r="E159">
            <v>0</v>
          </cell>
          <cell r="F159">
            <v>0</v>
          </cell>
          <cell r="G159">
            <v>0</v>
          </cell>
          <cell r="H159">
            <v>0</v>
          </cell>
          <cell r="I159">
            <v>4837900</v>
          </cell>
          <cell r="J159">
            <v>0</v>
          </cell>
          <cell r="K159">
            <v>0</v>
          </cell>
          <cell r="L159">
            <v>0</v>
          </cell>
          <cell r="M159">
            <v>0</v>
          </cell>
          <cell r="N159">
            <v>0</v>
          </cell>
          <cell r="O159">
            <v>4640207</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4640207</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row>
        <row r="160">
          <cell r="C160" t="str">
            <v>5.2.733</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v>0</v>
          </cell>
        </row>
        <row r="161">
          <cell r="C161" t="str">
            <v>5.2.741</v>
          </cell>
          <cell r="D161">
            <v>0</v>
          </cell>
          <cell r="E161">
            <v>0</v>
          </cell>
          <cell r="F161">
            <v>0</v>
          </cell>
          <cell r="G161">
            <v>0</v>
          </cell>
          <cell r="H161">
            <v>0</v>
          </cell>
          <cell r="I161">
            <v>10378163</v>
          </cell>
          <cell r="J161">
            <v>0</v>
          </cell>
          <cell r="K161">
            <v>0</v>
          </cell>
          <cell r="L161">
            <v>0</v>
          </cell>
          <cell r="M161">
            <v>0</v>
          </cell>
          <cell r="N161">
            <v>0</v>
          </cell>
          <cell r="O161">
            <v>10916030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10916030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v>0</v>
          </cell>
        </row>
        <row r="162">
          <cell r="C162" t="str">
            <v>5.2.742</v>
          </cell>
          <cell r="D162">
            <v>0</v>
          </cell>
          <cell r="E162">
            <v>0</v>
          </cell>
          <cell r="F162">
            <v>0</v>
          </cell>
          <cell r="G162">
            <v>0</v>
          </cell>
          <cell r="H162">
            <v>0</v>
          </cell>
          <cell r="I162">
            <v>4678032</v>
          </cell>
          <cell r="J162">
            <v>0</v>
          </cell>
          <cell r="K162">
            <v>0</v>
          </cell>
          <cell r="L162">
            <v>0</v>
          </cell>
          <cell r="M162">
            <v>0</v>
          </cell>
          <cell r="N162">
            <v>0</v>
          </cell>
          <cell r="O162">
            <v>5213822</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5213822</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0</v>
          </cell>
          <cell r="BK162">
            <v>0</v>
          </cell>
        </row>
        <row r="163">
          <cell r="C163" t="str">
            <v>5.2.75</v>
          </cell>
          <cell r="D163">
            <v>0</v>
          </cell>
          <cell r="E163">
            <v>0</v>
          </cell>
          <cell r="F163">
            <v>0</v>
          </cell>
          <cell r="G163">
            <v>0</v>
          </cell>
          <cell r="H163">
            <v>0</v>
          </cell>
          <cell r="I163">
            <v>1569345</v>
          </cell>
          <cell r="J163">
            <v>0</v>
          </cell>
          <cell r="K163">
            <v>0</v>
          </cell>
          <cell r="L163">
            <v>0</v>
          </cell>
          <cell r="M163">
            <v>0</v>
          </cell>
          <cell r="N163">
            <v>0</v>
          </cell>
          <cell r="O163">
            <v>1760573</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1760573</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row>
        <row r="164">
          <cell r="C164" t="str">
            <v>5.2.76</v>
          </cell>
          <cell r="D164">
            <v>0</v>
          </cell>
          <cell r="E164">
            <v>0</v>
          </cell>
          <cell r="F164">
            <v>0</v>
          </cell>
          <cell r="G164">
            <v>0</v>
          </cell>
          <cell r="H164">
            <v>0</v>
          </cell>
          <cell r="I164">
            <v>2804684</v>
          </cell>
          <cell r="J164">
            <v>0</v>
          </cell>
          <cell r="K164">
            <v>0</v>
          </cell>
          <cell r="L164">
            <v>0</v>
          </cell>
          <cell r="M164">
            <v>0</v>
          </cell>
          <cell r="N164">
            <v>0</v>
          </cell>
          <cell r="O164">
            <v>2646845</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2646845</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0</v>
          </cell>
          <cell r="BK164">
            <v>0</v>
          </cell>
        </row>
        <row r="165">
          <cell r="C165" t="str">
            <v>5.2.77</v>
          </cell>
          <cell r="D165">
            <v>0</v>
          </cell>
          <cell r="E165">
            <v>0</v>
          </cell>
          <cell r="F165">
            <v>0</v>
          </cell>
          <cell r="G165">
            <v>0</v>
          </cell>
          <cell r="H165">
            <v>0</v>
          </cell>
          <cell r="I165">
            <v>2681160</v>
          </cell>
          <cell r="J165">
            <v>0</v>
          </cell>
          <cell r="K165">
            <v>0</v>
          </cell>
          <cell r="L165">
            <v>0</v>
          </cell>
          <cell r="M165">
            <v>0</v>
          </cell>
          <cell r="N165">
            <v>0</v>
          </cell>
          <cell r="O165">
            <v>3212804</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3212804</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0</v>
          </cell>
          <cell r="BJ165">
            <v>0</v>
          </cell>
          <cell r="BK165">
            <v>0</v>
          </cell>
        </row>
        <row r="166">
          <cell r="C166" t="str">
            <v>5.2.7X</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row>
        <row r="167">
          <cell r="C167" t="str">
            <v>5.2.81</v>
          </cell>
          <cell r="D167">
            <v>0</v>
          </cell>
          <cell r="E167">
            <v>0</v>
          </cell>
          <cell r="F167">
            <v>0</v>
          </cell>
          <cell r="G167">
            <v>0</v>
          </cell>
          <cell r="H167">
            <v>0</v>
          </cell>
          <cell r="I167">
            <v>724453</v>
          </cell>
          <cell r="J167">
            <v>0</v>
          </cell>
          <cell r="K167">
            <v>0</v>
          </cell>
          <cell r="L167">
            <v>0</v>
          </cell>
          <cell r="M167">
            <v>0</v>
          </cell>
          <cell r="N167">
            <v>0</v>
          </cell>
          <cell r="O167">
            <v>484847</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484847</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row>
        <row r="168">
          <cell r="C168" t="str">
            <v>5.2.821</v>
          </cell>
          <cell r="D168">
            <v>0</v>
          </cell>
          <cell r="E168">
            <v>0</v>
          </cell>
          <cell r="F168">
            <v>0</v>
          </cell>
          <cell r="G168">
            <v>0</v>
          </cell>
          <cell r="H168">
            <v>0</v>
          </cell>
          <cell r="I168">
            <v>6654633</v>
          </cell>
          <cell r="J168">
            <v>0</v>
          </cell>
          <cell r="K168">
            <v>0</v>
          </cell>
          <cell r="L168">
            <v>0</v>
          </cell>
          <cell r="M168">
            <v>0</v>
          </cell>
          <cell r="N168">
            <v>0</v>
          </cell>
          <cell r="O168">
            <v>8446784</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8446784</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0</v>
          </cell>
        </row>
        <row r="169">
          <cell r="C169" t="str">
            <v>5.2.822</v>
          </cell>
          <cell r="D169">
            <v>0</v>
          </cell>
          <cell r="E169">
            <v>0</v>
          </cell>
          <cell r="F169">
            <v>0</v>
          </cell>
          <cell r="G169">
            <v>0</v>
          </cell>
          <cell r="H169">
            <v>0</v>
          </cell>
          <cell r="I169">
            <v>452116</v>
          </cell>
          <cell r="J169">
            <v>0</v>
          </cell>
          <cell r="K169">
            <v>0</v>
          </cell>
          <cell r="L169">
            <v>0</v>
          </cell>
          <cell r="M169">
            <v>0</v>
          </cell>
          <cell r="N169">
            <v>0</v>
          </cell>
          <cell r="O169">
            <v>718500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718500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row>
        <row r="170">
          <cell r="C170" t="str">
            <v>5.2.823</v>
          </cell>
          <cell r="D170">
            <v>0</v>
          </cell>
          <cell r="E170">
            <v>0</v>
          </cell>
          <cell r="F170">
            <v>0</v>
          </cell>
          <cell r="G170">
            <v>0</v>
          </cell>
          <cell r="H170">
            <v>0</v>
          </cell>
          <cell r="I170">
            <v>146500</v>
          </cell>
          <cell r="J170">
            <v>0</v>
          </cell>
          <cell r="K170">
            <v>0</v>
          </cell>
          <cell r="L170">
            <v>0</v>
          </cell>
          <cell r="M170">
            <v>0</v>
          </cell>
          <cell r="N170">
            <v>0</v>
          </cell>
          <cell r="O170">
            <v>190000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190000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row>
        <row r="171">
          <cell r="C171" t="str">
            <v>5.2.832</v>
          </cell>
          <cell r="D171">
            <v>0</v>
          </cell>
          <cell r="E171">
            <v>0</v>
          </cell>
          <cell r="F171">
            <v>0</v>
          </cell>
          <cell r="G171">
            <v>0</v>
          </cell>
          <cell r="H171">
            <v>0</v>
          </cell>
          <cell r="I171">
            <v>389500</v>
          </cell>
          <cell r="J171">
            <v>0</v>
          </cell>
          <cell r="K171">
            <v>0</v>
          </cell>
          <cell r="L171">
            <v>0</v>
          </cell>
          <cell r="M171">
            <v>0</v>
          </cell>
          <cell r="N171">
            <v>0</v>
          </cell>
          <cell r="O171">
            <v>315000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315000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row>
        <row r="172">
          <cell r="C172" t="str">
            <v>5.2.841</v>
          </cell>
          <cell r="D172">
            <v>0</v>
          </cell>
          <cell r="E172">
            <v>0</v>
          </cell>
          <cell r="F172">
            <v>0</v>
          </cell>
          <cell r="G172">
            <v>0</v>
          </cell>
          <cell r="H172">
            <v>0</v>
          </cell>
          <cell r="I172">
            <v>715000</v>
          </cell>
          <cell r="J172">
            <v>0</v>
          </cell>
          <cell r="K172">
            <v>0</v>
          </cell>
          <cell r="L172">
            <v>0</v>
          </cell>
          <cell r="M172">
            <v>0</v>
          </cell>
          <cell r="N172">
            <v>0</v>
          </cell>
          <cell r="O172">
            <v>1100000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1100000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row>
        <row r="173">
          <cell r="C173" t="str">
            <v>5.2.85</v>
          </cell>
          <cell r="D173">
            <v>0</v>
          </cell>
          <cell r="E173">
            <v>0</v>
          </cell>
          <cell r="F173">
            <v>0</v>
          </cell>
          <cell r="G173">
            <v>0</v>
          </cell>
          <cell r="H173">
            <v>0</v>
          </cell>
          <cell r="I173">
            <v>234500</v>
          </cell>
          <cell r="J173">
            <v>0</v>
          </cell>
          <cell r="K173">
            <v>0</v>
          </cell>
          <cell r="L173">
            <v>0</v>
          </cell>
          <cell r="M173">
            <v>0</v>
          </cell>
          <cell r="N173">
            <v>0</v>
          </cell>
          <cell r="O173">
            <v>225500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225500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row>
        <row r="174">
          <cell r="C174" t="str">
            <v>5.2.86</v>
          </cell>
          <cell r="D174">
            <v>0</v>
          </cell>
          <cell r="E174">
            <v>0</v>
          </cell>
          <cell r="F174">
            <v>0</v>
          </cell>
          <cell r="G174">
            <v>0</v>
          </cell>
          <cell r="H174">
            <v>0</v>
          </cell>
          <cell r="I174">
            <v>270500</v>
          </cell>
          <cell r="J174">
            <v>0</v>
          </cell>
          <cell r="K174">
            <v>0</v>
          </cell>
          <cell r="L174">
            <v>0</v>
          </cell>
          <cell r="M174">
            <v>0</v>
          </cell>
          <cell r="N174">
            <v>0</v>
          </cell>
          <cell r="O174">
            <v>171000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171000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0</v>
          </cell>
          <cell r="BK174">
            <v>0</v>
          </cell>
        </row>
        <row r="175">
          <cell r="C175" t="str">
            <v>5.2.87</v>
          </cell>
          <cell r="D175">
            <v>0</v>
          </cell>
          <cell r="E175">
            <v>0</v>
          </cell>
          <cell r="F175">
            <v>0</v>
          </cell>
          <cell r="G175">
            <v>0</v>
          </cell>
          <cell r="H175">
            <v>0</v>
          </cell>
          <cell r="I175">
            <v>267300</v>
          </cell>
          <cell r="J175">
            <v>0</v>
          </cell>
          <cell r="K175">
            <v>0</v>
          </cell>
          <cell r="L175">
            <v>0</v>
          </cell>
          <cell r="M175">
            <v>0</v>
          </cell>
          <cell r="N175">
            <v>0</v>
          </cell>
          <cell r="O175">
            <v>484200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484200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K175">
            <v>0</v>
          </cell>
        </row>
        <row r="176">
          <cell r="C176" t="str">
            <v>5.2.8SPEC</v>
          </cell>
          <cell r="D176">
            <v>0</v>
          </cell>
          <cell r="E176">
            <v>0</v>
          </cell>
          <cell r="F176">
            <v>0</v>
          </cell>
          <cell r="G176">
            <v>0</v>
          </cell>
          <cell r="H176">
            <v>0</v>
          </cell>
          <cell r="I176">
            <v>2500</v>
          </cell>
          <cell r="J176">
            <v>0</v>
          </cell>
          <cell r="K176">
            <v>0</v>
          </cell>
          <cell r="L176">
            <v>0</v>
          </cell>
          <cell r="M176">
            <v>0</v>
          </cell>
          <cell r="N176">
            <v>0</v>
          </cell>
          <cell r="O176">
            <v>2400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2400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cell r="BA176">
            <v>0</v>
          </cell>
          <cell r="BB176">
            <v>0</v>
          </cell>
          <cell r="BC176">
            <v>0</v>
          </cell>
          <cell r="BD176">
            <v>0</v>
          </cell>
          <cell r="BE176">
            <v>0</v>
          </cell>
          <cell r="BF176">
            <v>0</v>
          </cell>
          <cell r="BG176">
            <v>0</v>
          </cell>
          <cell r="BH176">
            <v>0</v>
          </cell>
          <cell r="BI176">
            <v>0</v>
          </cell>
          <cell r="BJ176">
            <v>0</v>
          </cell>
          <cell r="BK176">
            <v>0</v>
          </cell>
        </row>
        <row r="177">
          <cell r="C177" t="str">
            <v>5.2.8X</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cell r="BB177">
            <v>0</v>
          </cell>
          <cell r="BC177">
            <v>0</v>
          </cell>
          <cell r="BD177">
            <v>0</v>
          </cell>
          <cell r="BE177">
            <v>0</v>
          </cell>
          <cell r="BF177">
            <v>0</v>
          </cell>
          <cell r="BG177">
            <v>0</v>
          </cell>
          <cell r="BH177">
            <v>0</v>
          </cell>
          <cell r="BI177">
            <v>0</v>
          </cell>
          <cell r="BJ177">
            <v>0</v>
          </cell>
          <cell r="BK177">
            <v>0</v>
          </cell>
        </row>
        <row r="178">
          <cell r="C178" t="str">
            <v>5.2.91</v>
          </cell>
          <cell r="D178">
            <v>0</v>
          </cell>
          <cell r="E178">
            <v>0</v>
          </cell>
          <cell r="F178">
            <v>0</v>
          </cell>
          <cell r="G178">
            <v>0</v>
          </cell>
          <cell r="H178">
            <v>0</v>
          </cell>
          <cell r="I178">
            <v>920553</v>
          </cell>
          <cell r="J178">
            <v>0</v>
          </cell>
          <cell r="K178">
            <v>0</v>
          </cell>
          <cell r="L178">
            <v>0</v>
          </cell>
          <cell r="M178">
            <v>0</v>
          </cell>
          <cell r="N178">
            <v>0</v>
          </cell>
          <cell r="O178">
            <v>851013</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851013</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0</v>
          </cell>
          <cell r="BG178">
            <v>0</v>
          </cell>
          <cell r="BH178">
            <v>0</v>
          </cell>
          <cell r="BI178">
            <v>0</v>
          </cell>
          <cell r="BJ178">
            <v>0</v>
          </cell>
          <cell r="BK178">
            <v>0</v>
          </cell>
        </row>
        <row r="179">
          <cell r="C179" t="str">
            <v>5.2.921</v>
          </cell>
          <cell r="D179">
            <v>0</v>
          </cell>
          <cell r="E179">
            <v>0</v>
          </cell>
          <cell r="F179">
            <v>0</v>
          </cell>
          <cell r="G179">
            <v>0</v>
          </cell>
          <cell r="H179">
            <v>0</v>
          </cell>
          <cell r="I179">
            <v>3594562</v>
          </cell>
          <cell r="J179">
            <v>0</v>
          </cell>
          <cell r="K179">
            <v>0</v>
          </cell>
          <cell r="L179">
            <v>0</v>
          </cell>
          <cell r="M179">
            <v>0</v>
          </cell>
          <cell r="N179">
            <v>0</v>
          </cell>
          <cell r="O179">
            <v>8501537</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8501537</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0</v>
          </cell>
          <cell r="BJ179">
            <v>0</v>
          </cell>
          <cell r="BK179">
            <v>0</v>
          </cell>
        </row>
        <row r="180">
          <cell r="C180" t="str">
            <v>5.2.922</v>
          </cell>
          <cell r="D180">
            <v>0</v>
          </cell>
          <cell r="E180">
            <v>0</v>
          </cell>
          <cell r="F180">
            <v>0</v>
          </cell>
          <cell r="G180">
            <v>0</v>
          </cell>
          <cell r="H180">
            <v>0</v>
          </cell>
          <cell r="I180">
            <v>868019</v>
          </cell>
          <cell r="J180">
            <v>0</v>
          </cell>
          <cell r="K180">
            <v>0</v>
          </cell>
          <cell r="L180">
            <v>0</v>
          </cell>
          <cell r="M180">
            <v>0</v>
          </cell>
          <cell r="N180">
            <v>0</v>
          </cell>
          <cell r="O180">
            <v>2030154</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2030154</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cell r="BA180">
            <v>0</v>
          </cell>
          <cell r="BB180">
            <v>0</v>
          </cell>
          <cell r="BC180">
            <v>0</v>
          </cell>
          <cell r="BD180">
            <v>0</v>
          </cell>
          <cell r="BE180">
            <v>0</v>
          </cell>
          <cell r="BF180">
            <v>0</v>
          </cell>
          <cell r="BG180">
            <v>0</v>
          </cell>
          <cell r="BH180">
            <v>0</v>
          </cell>
          <cell r="BI180">
            <v>0</v>
          </cell>
          <cell r="BJ180">
            <v>0</v>
          </cell>
          <cell r="BK180">
            <v>0</v>
          </cell>
        </row>
        <row r="181">
          <cell r="C181" t="str">
            <v>5.2.923</v>
          </cell>
          <cell r="D181">
            <v>0</v>
          </cell>
          <cell r="E181">
            <v>0</v>
          </cell>
          <cell r="F181">
            <v>0</v>
          </cell>
          <cell r="G181">
            <v>0</v>
          </cell>
          <cell r="H181">
            <v>0</v>
          </cell>
          <cell r="I181">
            <v>196133</v>
          </cell>
          <cell r="J181">
            <v>0</v>
          </cell>
          <cell r="K181">
            <v>0</v>
          </cell>
          <cell r="L181">
            <v>0</v>
          </cell>
          <cell r="M181">
            <v>0</v>
          </cell>
          <cell r="N181">
            <v>0</v>
          </cell>
          <cell r="O181">
            <v>356633</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356633</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cell r="BA181">
            <v>0</v>
          </cell>
          <cell r="BB181">
            <v>0</v>
          </cell>
          <cell r="BC181">
            <v>0</v>
          </cell>
          <cell r="BD181">
            <v>0</v>
          </cell>
          <cell r="BE181">
            <v>0</v>
          </cell>
          <cell r="BF181">
            <v>0</v>
          </cell>
          <cell r="BG181">
            <v>0</v>
          </cell>
          <cell r="BH181">
            <v>0</v>
          </cell>
          <cell r="BI181">
            <v>0</v>
          </cell>
          <cell r="BJ181">
            <v>0</v>
          </cell>
          <cell r="BK181">
            <v>0</v>
          </cell>
        </row>
        <row r="182">
          <cell r="C182" t="str">
            <v>5.2.932</v>
          </cell>
          <cell r="D182">
            <v>0</v>
          </cell>
          <cell r="E182">
            <v>0</v>
          </cell>
          <cell r="F182">
            <v>0</v>
          </cell>
          <cell r="G182">
            <v>0</v>
          </cell>
          <cell r="H182">
            <v>0</v>
          </cell>
          <cell r="I182">
            <v>680000</v>
          </cell>
          <cell r="J182">
            <v>0</v>
          </cell>
          <cell r="K182">
            <v>0</v>
          </cell>
          <cell r="L182">
            <v>0</v>
          </cell>
          <cell r="M182">
            <v>0</v>
          </cell>
          <cell r="N182">
            <v>0</v>
          </cell>
          <cell r="O182">
            <v>2499436</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2499436</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0</v>
          </cell>
          <cell r="BJ182">
            <v>0</v>
          </cell>
          <cell r="BK182">
            <v>0</v>
          </cell>
        </row>
        <row r="183">
          <cell r="C183" t="str">
            <v>5.2.941</v>
          </cell>
          <cell r="D183">
            <v>0</v>
          </cell>
          <cell r="E183">
            <v>0</v>
          </cell>
          <cell r="F183">
            <v>0</v>
          </cell>
          <cell r="G183">
            <v>0</v>
          </cell>
          <cell r="H183">
            <v>0</v>
          </cell>
          <cell r="I183">
            <v>885000</v>
          </cell>
          <cell r="J183">
            <v>0</v>
          </cell>
          <cell r="K183">
            <v>0</v>
          </cell>
          <cell r="L183">
            <v>0</v>
          </cell>
          <cell r="M183">
            <v>0</v>
          </cell>
          <cell r="N183">
            <v>0</v>
          </cell>
          <cell r="O183">
            <v>2192454</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2192454</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row>
        <row r="184">
          <cell r="C184" t="str">
            <v>5.2.95</v>
          </cell>
          <cell r="D184">
            <v>0</v>
          </cell>
          <cell r="E184">
            <v>0</v>
          </cell>
          <cell r="F184">
            <v>0</v>
          </cell>
          <cell r="G184">
            <v>0</v>
          </cell>
          <cell r="H184">
            <v>0</v>
          </cell>
          <cell r="I184">
            <v>112686</v>
          </cell>
          <cell r="J184">
            <v>0</v>
          </cell>
          <cell r="K184">
            <v>0</v>
          </cell>
          <cell r="L184">
            <v>0</v>
          </cell>
          <cell r="M184">
            <v>0</v>
          </cell>
          <cell r="N184">
            <v>0</v>
          </cell>
          <cell r="O184">
            <v>1049200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1049200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0</v>
          </cell>
          <cell r="BJ184">
            <v>0</v>
          </cell>
          <cell r="BK184">
            <v>0</v>
          </cell>
        </row>
        <row r="185">
          <cell r="C185" t="str">
            <v>5.2.96</v>
          </cell>
          <cell r="D185">
            <v>0</v>
          </cell>
          <cell r="E185">
            <v>0</v>
          </cell>
          <cell r="F185">
            <v>0</v>
          </cell>
          <cell r="G185">
            <v>0</v>
          </cell>
          <cell r="H185">
            <v>0</v>
          </cell>
          <cell r="I185">
            <v>127000</v>
          </cell>
          <cell r="J185">
            <v>0</v>
          </cell>
          <cell r="K185">
            <v>0</v>
          </cell>
          <cell r="L185">
            <v>0</v>
          </cell>
          <cell r="M185">
            <v>0</v>
          </cell>
          <cell r="N185">
            <v>0</v>
          </cell>
          <cell r="O185">
            <v>428100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428100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cell r="BA185">
            <v>0</v>
          </cell>
          <cell r="BB185">
            <v>0</v>
          </cell>
          <cell r="BC185">
            <v>0</v>
          </cell>
          <cell r="BD185">
            <v>0</v>
          </cell>
          <cell r="BE185">
            <v>0</v>
          </cell>
          <cell r="BF185">
            <v>0</v>
          </cell>
          <cell r="BG185">
            <v>0</v>
          </cell>
          <cell r="BH185">
            <v>0</v>
          </cell>
          <cell r="BI185">
            <v>0</v>
          </cell>
          <cell r="BJ185">
            <v>0</v>
          </cell>
          <cell r="BK185">
            <v>0</v>
          </cell>
        </row>
        <row r="186">
          <cell r="C186" t="str">
            <v>5.2.97</v>
          </cell>
          <cell r="D186">
            <v>0</v>
          </cell>
          <cell r="E186">
            <v>0</v>
          </cell>
          <cell r="F186">
            <v>0</v>
          </cell>
          <cell r="G186">
            <v>0</v>
          </cell>
          <cell r="H186">
            <v>0</v>
          </cell>
          <cell r="I186">
            <v>629000</v>
          </cell>
          <cell r="J186">
            <v>0</v>
          </cell>
          <cell r="K186">
            <v>0</v>
          </cell>
          <cell r="L186">
            <v>0</v>
          </cell>
          <cell r="M186">
            <v>0</v>
          </cell>
          <cell r="N186">
            <v>0</v>
          </cell>
          <cell r="O186">
            <v>1568471</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1568471</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cell r="BA186">
            <v>0</v>
          </cell>
          <cell r="BB186">
            <v>0</v>
          </cell>
          <cell r="BC186">
            <v>0</v>
          </cell>
          <cell r="BD186">
            <v>0</v>
          </cell>
          <cell r="BE186">
            <v>0</v>
          </cell>
          <cell r="BF186">
            <v>0</v>
          </cell>
          <cell r="BG186">
            <v>0</v>
          </cell>
          <cell r="BH186">
            <v>0</v>
          </cell>
          <cell r="BI186">
            <v>0</v>
          </cell>
          <cell r="BJ186">
            <v>0</v>
          </cell>
          <cell r="BK186">
            <v>0</v>
          </cell>
        </row>
        <row r="187">
          <cell r="C187" t="str">
            <v>5.2.9X</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row>
        <row r="188">
          <cell r="C188" t="str">
            <v>5.2.X21</v>
          </cell>
          <cell r="D188">
            <v>0</v>
          </cell>
          <cell r="E188">
            <v>0</v>
          </cell>
          <cell r="F188">
            <v>0</v>
          </cell>
          <cell r="G188">
            <v>0</v>
          </cell>
          <cell r="H188">
            <v>0</v>
          </cell>
          <cell r="I188">
            <v>225740376</v>
          </cell>
          <cell r="J188">
            <v>0</v>
          </cell>
          <cell r="K188">
            <v>0</v>
          </cell>
          <cell r="L188">
            <v>0</v>
          </cell>
          <cell r="M188">
            <v>0</v>
          </cell>
          <cell r="N188">
            <v>0</v>
          </cell>
          <cell r="O188">
            <v>276361000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276361000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0</v>
          </cell>
          <cell r="BJ188">
            <v>0</v>
          </cell>
          <cell r="BK188">
            <v>0</v>
          </cell>
        </row>
        <row r="189">
          <cell r="C189" t="str">
            <v>5.2.X22</v>
          </cell>
          <cell r="D189">
            <v>0</v>
          </cell>
          <cell r="E189">
            <v>0</v>
          </cell>
          <cell r="F189">
            <v>0</v>
          </cell>
          <cell r="G189">
            <v>0</v>
          </cell>
          <cell r="H189">
            <v>0</v>
          </cell>
          <cell r="I189">
            <v>75370836</v>
          </cell>
          <cell r="J189">
            <v>0</v>
          </cell>
          <cell r="K189">
            <v>0</v>
          </cell>
          <cell r="L189">
            <v>0</v>
          </cell>
          <cell r="M189">
            <v>0</v>
          </cell>
          <cell r="N189">
            <v>0</v>
          </cell>
          <cell r="O189">
            <v>107471000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107471000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0</v>
          </cell>
          <cell r="BB189">
            <v>0</v>
          </cell>
          <cell r="BC189">
            <v>0</v>
          </cell>
          <cell r="BD189">
            <v>0</v>
          </cell>
          <cell r="BE189">
            <v>0</v>
          </cell>
          <cell r="BF189">
            <v>0</v>
          </cell>
          <cell r="BG189">
            <v>0</v>
          </cell>
          <cell r="BH189">
            <v>0</v>
          </cell>
          <cell r="BI189">
            <v>0</v>
          </cell>
          <cell r="BJ189">
            <v>0</v>
          </cell>
          <cell r="BK189">
            <v>0</v>
          </cell>
        </row>
        <row r="190">
          <cell r="C190" t="str">
            <v>5.2.X23</v>
          </cell>
          <cell r="D190">
            <v>0</v>
          </cell>
          <cell r="E190">
            <v>0</v>
          </cell>
          <cell r="F190">
            <v>0</v>
          </cell>
          <cell r="G190">
            <v>0</v>
          </cell>
          <cell r="H190">
            <v>0</v>
          </cell>
          <cell r="I190">
            <v>26693170</v>
          </cell>
          <cell r="J190">
            <v>0</v>
          </cell>
          <cell r="K190">
            <v>0</v>
          </cell>
          <cell r="L190">
            <v>0</v>
          </cell>
          <cell r="M190">
            <v>0</v>
          </cell>
          <cell r="N190">
            <v>0</v>
          </cell>
          <cell r="O190">
            <v>38586699</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38586699</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0</v>
          </cell>
          <cell r="BB190">
            <v>0</v>
          </cell>
          <cell r="BC190">
            <v>0</v>
          </cell>
          <cell r="BD190">
            <v>0</v>
          </cell>
          <cell r="BE190">
            <v>0</v>
          </cell>
          <cell r="BF190">
            <v>0</v>
          </cell>
          <cell r="BG190">
            <v>0</v>
          </cell>
          <cell r="BH190">
            <v>0</v>
          </cell>
          <cell r="BI190">
            <v>0</v>
          </cell>
          <cell r="BJ190">
            <v>0</v>
          </cell>
          <cell r="BK190">
            <v>0</v>
          </cell>
        </row>
        <row r="191">
          <cell r="C191" t="str">
            <v>5.2.X32</v>
          </cell>
          <cell r="D191">
            <v>0</v>
          </cell>
          <cell r="E191">
            <v>0</v>
          </cell>
          <cell r="F191">
            <v>0</v>
          </cell>
          <cell r="G191">
            <v>0</v>
          </cell>
          <cell r="H191">
            <v>0</v>
          </cell>
          <cell r="I191">
            <v>579150</v>
          </cell>
          <cell r="J191">
            <v>0</v>
          </cell>
          <cell r="K191">
            <v>0</v>
          </cell>
          <cell r="L191">
            <v>0</v>
          </cell>
          <cell r="M191">
            <v>0</v>
          </cell>
          <cell r="N191">
            <v>0</v>
          </cell>
          <cell r="O191">
            <v>750000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750000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cell r="BA191">
            <v>0</v>
          </cell>
          <cell r="BB191">
            <v>0</v>
          </cell>
          <cell r="BC191">
            <v>0</v>
          </cell>
          <cell r="BD191">
            <v>0</v>
          </cell>
          <cell r="BE191">
            <v>0</v>
          </cell>
          <cell r="BF191">
            <v>0</v>
          </cell>
          <cell r="BG191">
            <v>0</v>
          </cell>
          <cell r="BH191">
            <v>0</v>
          </cell>
          <cell r="BI191">
            <v>0</v>
          </cell>
          <cell r="BJ191">
            <v>0</v>
          </cell>
          <cell r="BK191">
            <v>0</v>
          </cell>
        </row>
        <row r="192">
          <cell r="C192" t="str">
            <v>5.2.X41</v>
          </cell>
          <cell r="D192">
            <v>0</v>
          </cell>
          <cell r="E192">
            <v>0</v>
          </cell>
          <cell r="F192">
            <v>0</v>
          </cell>
          <cell r="G192">
            <v>0</v>
          </cell>
          <cell r="H192">
            <v>0</v>
          </cell>
          <cell r="I192">
            <v>118165000</v>
          </cell>
          <cell r="J192">
            <v>0</v>
          </cell>
          <cell r="K192">
            <v>0</v>
          </cell>
          <cell r="L192">
            <v>0</v>
          </cell>
          <cell r="M192">
            <v>0</v>
          </cell>
          <cell r="N192">
            <v>0</v>
          </cell>
          <cell r="O192">
            <v>183855714</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183855714</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0</v>
          </cell>
          <cell r="BB192">
            <v>0</v>
          </cell>
          <cell r="BC192">
            <v>0</v>
          </cell>
          <cell r="BD192">
            <v>0</v>
          </cell>
          <cell r="BE192">
            <v>0</v>
          </cell>
          <cell r="BF192">
            <v>0</v>
          </cell>
          <cell r="BG192">
            <v>0</v>
          </cell>
          <cell r="BH192">
            <v>0</v>
          </cell>
          <cell r="BI192">
            <v>0</v>
          </cell>
          <cell r="BJ192">
            <v>0</v>
          </cell>
          <cell r="BK192">
            <v>0</v>
          </cell>
        </row>
        <row r="193">
          <cell r="C193" t="str">
            <v>5.2.X42</v>
          </cell>
          <cell r="D193">
            <v>0</v>
          </cell>
          <cell r="E193">
            <v>0</v>
          </cell>
          <cell r="F193">
            <v>0</v>
          </cell>
          <cell r="G193">
            <v>0</v>
          </cell>
          <cell r="H193">
            <v>0</v>
          </cell>
          <cell r="I193">
            <v>11141330</v>
          </cell>
          <cell r="J193">
            <v>0</v>
          </cell>
          <cell r="K193">
            <v>0</v>
          </cell>
          <cell r="L193">
            <v>0</v>
          </cell>
          <cell r="M193">
            <v>0</v>
          </cell>
          <cell r="N193">
            <v>0</v>
          </cell>
          <cell r="O193">
            <v>20874500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20874500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0</v>
          </cell>
          <cell r="BA193">
            <v>0</v>
          </cell>
          <cell r="BB193">
            <v>0</v>
          </cell>
          <cell r="BC193">
            <v>0</v>
          </cell>
          <cell r="BD193">
            <v>0</v>
          </cell>
          <cell r="BE193">
            <v>0</v>
          </cell>
          <cell r="BF193">
            <v>0</v>
          </cell>
          <cell r="BG193">
            <v>0</v>
          </cell>
          <cell r="BH193">
            <v>0</v>
          </cell>
          <cell r="BI193">
            <v>0</v>
          </cell>
          <cell r="BJ193">
            <v>0</v>
          </cell>
          <cell r="BK193">
            <v>0</v>
          </cell>
        </row>
        <row r="199">
          <cell r="C199" t="str">
            <v>6.0.1</v>
          </cell>
          <cell r="D199" t="str">
            <v>Compensations</v>
          </cell>
          <cell r="E199">
            <v>0</v>
          </cell>
          <cell r="F199">
            <v>0</v>
          </cell>
          <cell r="G199">
            <v>0</v>
          </cell>
          <cell r="H199">
            <v>0</v>
          </cell>
          <cell r="I199">
            <v>28600000</v>
          </cell>
          <cell r="J199">
            <v>0</v>
          </cell>
          <cell r="K199">
            <v>0</v>
          </cell>
          <cell r="L199">
            <v>0</v>
          </cell>
          <cell r="M199">
            <v>0</v>
          </cell>
          <cell r="N199">
            <v>0</v>
          </cell>
          <cell r="O199">
            <v>0</v>
          </cell>
          <cell r="P199">
            <v>0</v>
          </cell>
          <cell r="Q199">
            <v>28600000</v>
          </cell>
          <cell r="R199">
            <v>0</v>
          </cell>
          <cell r="S199">
            <v>0</v>
          </cell>
          <cell r="T199">
            <v>0</v>
          </cell>
          <cell r="U199">
            <v>0</v>
          </cell>
          <cell r="V199">
            <v>0</v>
          </cell>
          <cell r="W199">
            <v>0</v>
          </cell>
          <cell r="X199">
            <v>0</v>
          </cell>
          <cell r="Y199">
            <v>28600000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cell r="BA199">
            <v>0</v>
          </cell>
          <cell r="BB199">
            <v>0</v>
          </cell>
          <cell r="BC199">
            <v>0</v>
          </cell>
          <cell r="BD199">
            <v>0</v>
          </cell>
          <cell r="BE199">
            <v>0</v>
          </cell>
          <cell r="BF199">
            <v>0</v>
          </cell>
          <cell r="BG199">
            <v>0</v>
          </cell>
          <cell r="BH199">
            <v>0</v>
          </cell>
          <cell r="BI199">
            <v>0</v>
          </cell>
          <cell r="BJ199">
            <v>0</v>
          </cell>
          <cell r="BK199">
            <v>0</v>
          </cell>
        </row>
        <row r="200">
          <cell r="C200" t="str">
            <v>8.0.1</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cell r="BA200">
            <v>0</v>
          </cell>
          <cell r="BB200">
            <v>0</v>
          </cell>
          <cell r="BC200">
            <v>0</v>
          </cell>
          <cell r="BD200">
            <v>0</v>
          </cell>
          <cell r="BE200">
            <v>0</v>
          </cell>
          <cell r="BF200">
            <v>0</v>
          </cell>
          <cell r="BG200">
            <v>0</v>
          </cell>
          <cell r="BH200">
            <v>0</v>
          </cell>
          <cell r="BI200">
            <v>0</v>
          </cell>
          <cell r="BJ200">
            <v>0</v>
          </cell>
          <cell r="BK200">
            <v>0</v>
          </cell>
        </row>
        <row r="201">
          <cell r="C201" t="str">
            <v>8.0.2</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cell r="BA201">
            <v>0</v>
          </cell>
          <cell r="BB201">
            <v>0</v>
          </cell>
          <cell r="BC201">
            <v>0</v>
          </cell>
          <cell r="BD201">
            <v>0</v>
          </cell>
          <cell r="BE201">
            <v>0</v>
          </cell>
          <cell r="BF201">
            <v>0</v>
          </cell>
          <cell r="BG201">
            <v>0</v>
          </cell>
          <cell r="BH201">
            <v>0</v>
          </cell>
          <cell r="BI201">
            <v>0</v>
          </cell>
          <cell r="BJ201">
            <v>0</v>
          </cell>
          <cell r="BK201">
            <v>0</v>
          </cell>
        </row>
        <row r="202">
          <cell r="C202" t="str">
            <v>9.0.1</v>
          </cell>
          <cell r="D202" t="str">
            <v>Emergency Aid Reserve (EAR)</v>
          </cell>
          <cell r="E202">
            <v>0</v>
          </cell>
          <cell r="F202">
            <v>0</v>
          </cell>
          <cell r="G202">
            <v>0</v>
          </cell>
          <cell r="H202">
            <v>0</v>
          </cell>
          <cell r="I202">
            <v>198922866</v>
          </cell>
          <cell r="J202">
            <v>219377866</v>
          </cell>
          <cell r="K202">
            <v>98605366</v>
          </cell>
          <cell r="L202">
            <v>61705366</v>
          </cell>
          <cell r="M202">
            <v>34102116</v>
          </cell>
          <cell r="N202">
            <v>45602116</v>
          </cell>
          <cell r="O202">
            <v>358500000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358500000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0</v>
          </cell>
          <cell r="BF202">
            <v>0</v>
          </cell>
          <cell r="BG202">
            <v>0</v>
          </cell>
          <cell r="BH202">
            <v>0</v>
          </cell>
          <cell r="BI202">
            <v>0</v>
          </cell>
          <cell r="BJ202">
            <v>0</v>
          </cell>
          <cell r="BK202">
            <v>0</v>
          </cell>
        </row>
        <row r="203">
          <cell r="C203" t="str">
            <v>9.0.2</v>
          </cell>
          <cell r="D203" t="str">
            <v>European Globalisation Adjustment Fund (EGF)</v>
          </cell>
          <cell r="E203">
            <v>561558</v>
          </cell>
          <cell r="F203">
            <v>561558</v>
          </cell>
          <cell r="G203">
            <v>0</v>
          </cell>
          <cell r="H203">
            <v>0</v>
          </cell>
          <cell r="I203">
            <v>159181000</v>
          </cell>
          <cell r="J203">
            <v>162365000</v>
          </cell>
          <cell r="K203">
            <v>165612000</v>
          </cell>
          <cell r="L203">
            <v>168924000</v>
          </cell>
          <cell r="M203">
            <v>172302000</v>
          </cell>
          <cell r="N203">
            <v>175748000</v>
          </cell>
          <cell r="O203">
            <v>179263000</v>
          </cell>
          <cell r="P203">
            <v>0</v>
          </cell>
          <cell r="Q203">
            <v>80889826.680000007</v>
          </cell>
          <cell r="R203">
            <v>43339291.869999997</v>
          </cell>
          <cell r="S203">
            <v>27910826.989999998</v>
          </cell>
          <cell r="T203">
            <v>18050372</v>
          </cell>
          <cell r="U203">
            <v>27990085</v>
          </cell>
          <cell r="V203">
            <v>571604.44999999995</v>
          </cell>
          <cell r="W203">
            <v>0</v>
          </cell>
          <cell r="X203">
            <v>0</v>
          </cell>
          <cell r="Y203">
            <v>42514891</v>
          </cell>
          <cell r="Z203">
            <v>7814630</v>
          </cell>
          <cell r="AA203">
            <v>232211</v>
          </cell>
          <cell r="AB203">
            <v>199033</v>
          </cell>
          <cell r="AC203">
            <v>5470698</v>
          </cell>
          <cell r="AD203">
            <v>571604</v>
          </cell>
          <cell r="AE203">
            <v>10000000</v>
          </cell>
          <cell r="AF203">
            <v>0</v>
          </cell>
          <cell r="AG203">
            <v>0</v>
          </cell>
          <cell r="AH203">
            <v>0</v>
          </cell>
          <cell r="AI203">
            <v>0</v>
          </cell>
          <cell r="AJ203">
            <v>0</v>
          </cell>
          <cell r="AK203">
            <v>0</v>
          </cell>
          <cell r="AL203">
            <v>0</v>
          </cell>
          <cell r="AM203">
            <v>-27300</v>
          </cell>
          <cell r="AN203">
            <v>-114702</v>
          </cell>
          <cell r="AO203">
            <v>-56280</v>
          </cell>
          <cell r="AP203">
            <v>-40445</v>
          </cell>
          <cell r="AQ203">
            <v>-72564.67</v>
          </cell>
          <cell r="AR203">
            <v>-85856.26</v>
          </cell>
          <cell r="AS203">
            <v>-449476.01</v>
          </cell>
          <cell r="AT203">
            <v>-179263000</v>
          </cell>
          <cell r="AU203">
            <v>-38260234</v>
          </cell>
          <cell r="AV203">
            <v>-35468382</v>
          </cell>
          <cell r="AW203">
            <v>-27638171</v>
          </cell>
          <cell r="AX203">
            <v>-17778774</v>
          </cell>
          <cell r="AY203">
            <v>-22433530</v>
          </cell>
          <cell r="AZ203">
            <v>0</v>
          </cell>
          <cell r="BA203">
            <v>0</v>
          </cell>
          <cell r="BB203">
            <v>0</v>
          </cell>
          <cell r="BC203">
            <v>-534258</v>
          </cell>
          <cell r="BD203">
            <v>-122678</v>
          </cell>
          <cell r="BE203">
            <v>-499527</v>
          </cell>
          <cell r="BF203">
            <v>-137849</v>
          </cell>
          <cell r="BG203">
            <v>0</v>
          </cell>
          <cell r="BH203">
            <v>-170012</v>
          </cell>
          <cell r="BI203">
            <v>-121111.42</v>
          </cell>
          <cell r="BJ203">
            <v>-543205.15</v>
          </cell>
          <cell r="BK203">
            <v>0</v>
          </cell>
        </row>
        <row r="204">
          <cell r="C204" t="str">
            <v>9.0.3</v>
          </cell>
          <cell r="D204" t="str">
            <v>European Union Solidarity Fund (EUSF)</v>
          </cell>
          <cell r="E204">
            <v>0</v>
          </cell>
          <cell r="F204">
            <v>0</v>
          </cell>
          <cell r="G204">
            <v>0</v>
          </cell>
          <cell r="H204">
            <v>0</v>
          </cell>
          <cell r="I204">
            <v>126724968</v>
          </cell>
          <cell r="J204">
            <v>0</v>
          </cell>
          <cell r="K204">
            <v>81475125</v>
          </cell>
          <cell r="L204">
            <v>1241200013</v>
          </cell>
          <cell r="M204">
            <v>181638311</v>
          </cell>
          <cell r="N204">
            <v>343551794</v>
          </cell>
          <cell r="O204">
            <v>322498208</v>
          </cell>
          <cell r="P204">
            <v>0</v>
          </cell>
          <cell r="Q204">
            <v>0</v>
          </cell>
          <cell r="R204">
            <v>0</v>
          </cell>
          <cell r="S204">
            <v>64249335</v>
          </cell>
          <cell r="T204">
            <v>1241200013</v>
          </cell>
          <cell r="U204">
            <v>151889676</v>
          </cell>
          <cell r="V204">
            <v>343551794</v>
          </cell>
          <cell r="W204">
            <v>0</v>
          </cell>
          <cell r="X204">
            <v>0</v>
          </cell>
          <cell r="Y204">
            <v>0</v>
          </cell>
          <cell r="Z204">
            <v>0</v>
          </cell>
          <cell r="AA204">
            <v>64249335</v>
          </cell>
          <cell r="AB204">
            <v>1241200013</v>
          </cell>
          <cell r="AC204">
            <v>151889676</v>
          </cell>
          <cell r="AD204">
            <v>294828316</v>
          </cell>
          <cell r="AE204">
            <v>322498208</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v>0</v>
          </cell>
          <cell r="AY204">
            <v>0</v>
          </cell>
          <cell r="AZ204">
            <v>0</v>
          </cell>
          <cell r="BA204">
            <v>0</v>
          </cell>
          <cell r="BB204">
            <v>0</v>
          </cell>
          <cell r="BC204">
            <v>0</v>
          </cell>
          <cell r="BD204">
            <v>0</v>
          </cell>
          <cell r="BE204">
            <v>0</v>
          </cell>
          <cell r="BF204">
            <v>0</v>
          </cell>
          <cell r="BG204">
            <v>0</v>
          </cell>
          <cell r="BH204">
            <v>0</v>
          </cell>
          <cell r="BI204">
            <v>0</v>
          </cell>
          <cell r="BJ204">
            <v>48723478</v>
          </cell>
          <cell r="BK204">
            <v>0</v>
          </cell>
        </row>
        <row r="205">
          <cell r="C205" t="str">
            <v>9.0.31</v>
          </cell>
          <cell r="D205">
            <v>0</v>
          </cell>
          <cell r="E205">
            <v>400805676</v>
          </cell>
          <cell r="F205">
            <v>400805676</v>
          </cell>
          <cell r="G205">
            <v>400805676</v>
          </cell>
          <cell r="H205">
            <v>0</v>
          </cell>
          <cell r="I205">
            <v>0</v>
          </cell>
          <cell r="J205">
            <v>82780615</v>
          </cell>
          <cell r="K205">
            <v>0</v>
          </cell>
          <cell r="L205">
            <v>0</v>
          </cell>
          <cell r="M205">
            <v>0</v>
          </cell>
          <cell r="N205">
            <v>0</v>
          </cell>
          <cell r="O205">
            <v>0</v>
          </cell>
          <cell r="P205">
            <v>0</v>
          </cell>
          <cell r="Q205">
            <v>66500363</v>
          </cell>
          <cell r="R205">
            <v>82780615</v>
          </cell>
          <cell r="S205">
            <v>0</v>
          </cell>
          <cell r="T205">
            <v>0</v>
          </cell>
          <cell r="U205">
            <v>0</v>
          </cell>
          <cell r="V205">
            <v>0</v>
          </cell>
          <cell r="W205">
            <v>0</v>
          </cell>
          <cell r="X205">
            <v>0</v>
          </cell>
          <cell r="Y205">
            <v>150000000</v>
          </cell>
          <cell r="Z205">
            <v>149280978</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cell r="BA205">
            <v>0</v>
          </cell>
          <cell r="BB205">
            <v>0</v>
          </cell>
          <cell r="BC205">
            <v>-250805676</v>
          </cell>
          <cell r="BD205">
            <v>66500363</v>
          </cell>
          <cell r="BE205">
            <v>0</v>
          </cell>
          <cell r="BF205">
            <v>0</v>
          </cell>
          <cell r="BG205">
            <v>0</v>
          </cell>
          <cell r="BH205">
            <v>0</v>
          </cell>
          <cell r="BI205">
            <v>0</v>
          </cell>
          <cell r="BJ205">
            <v>0</v>
          </cell>
          <cell r="BK205">
            <v>0</v>
          </cell>
        </row>
        <row r="206">
          <cell r="C206" t="str">
            <v>9.0.32</v>
          </cell>
          <cell r="D206">
            <v>0</v>
          </cell>
          <cell r="E206">
            <v>0</v>
          </cell>
          <cell r="F206">
            <v>0</v>
          </cell>
          <cell r="G206">
            <v>0</v>
          </cell>
          <cell r="H206">
            <v>0</v>
          </cell>
          <cell r="I206">
            <v>0</v>
          </cell>
          <cell r="J206">
            <v>0</v>
          </cell>
          <cell r="K206">
            <v>0</v>
          </cell>
          <cell r="L206">
            <v>0</v>
          </cell>
          <cell r="M206">
            <v>0</v>
          </cell>
          <cell r="N206">
            <v>0</v>
          </cell>
          <cell r="O206">
            <v>0</v>
          </cell>
          <cell r="P206">
            <v>0</v>
          </cell>
          <cell r="Q206">
            <v>60224605</v>
          </cell>
          <cell r="R206">
            <v>0</v>
          </cell>
          <cell r="S206">
            <v>0</v>
          </cell>
          <cell r="T206">
            <v>0</v>
          </cell>
          <cell r="U206">
            <v>0</v>
          </cell>
          <cell r="V206">
            <v>0</v>
          </cell>
          <cell r="W206">
            <v>0</v>
          </cell>
          <cell r="X206">
            <v>0</v>
          </cell>
          <cell r="Y206">
            <v>0</v>
          </cell>
          <cell r="Z206">
            <v>60224605</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cell r="BA206">
            <v>0</v>
          </cell>
          <cell r="BB206">
            <v>0</v>
          </cell>
          <cell r="BC206">
            <v>0</v>
          </cell>
          <cell r="BD206">
            <v>60224605</v>
          </cell>
          <cell r="BE206">
            <v>0</v>
          </cell>
          <cell r="BF206">
            <v>0</v>
          </cell>
          <cell r="BG206">
            <v>0</v>
          </cell>
          <cell r="BH206">
            <v>0</v>
          </cell>
          <cell r="BI206">
            <v>0</v>
          </cell>
          <cell r="BJ206">
            <v>0</v>
          </cell>
          <cell r="BK206">
            <v>0</v>
          </cell>
        </row>
        <row r="207">
          <cell r="C207" t="str">
            <v>O.0.1</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v>
          </cell>
          <cell r="AZ207">
            <v>0</v>
          </cell>
          <cell r="BA207">
            <v>0</v>
          </cell>
          <cell r="BB207">
            <v>0</v>
          </cell>
          <cell r="BC207">
            <v>0</v>
          </cell>
          <cell r="BD207">
            <v>0</v>
          </cell>
          <cell r="BE207">
            <v>0</v>
          </cell>
          <cell r="BF207">
            <v>0</v>
          </cell>
          <cell r="BG207">
            <v>0</v>
          </cell>
          <cell r="BH207">
            <v>0</v>
          </cell>
          <cell r="BI207">
            <v>0</v>
          </cell>
          <cell r="BJ207">
            <v>0</v>
          </cell>
          <cell r="BK207">
            <v>0</v>
          </cell>
        </row>
        <row r="208">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v>0</v>
          </cell>
          <cell r="AY208">
            <v>0</v>
          </cell>
          <cell r="AZ208">
            <v>0</v>
          </cell>
          <cell r="BA208">
            <v>0</v>
          </cell>
          <cell r="BB208">
            <v>0</v>
          </cell>
          <cell r="BC208">
            <v>0</v>
          </cell>
          <cell r="BD208">
            <v>0</v>
          </cell>
          <cell r="BE208">
            <v>0</v>
          </cell>
          <cell r="BF208">
            <v>0</v>
          </cell>
          <cell r="BG208">
            <v>0</v>
          </cell>
          <cell r="BH208">
            <v>0</v>
          </cell>
          <cell r="BI208">
            <v>0</v>
          </cell>
          <cell r="BJ208">
            <v>0</v>
          </cell>
          <cell r="BK208">
            <v>0</v>
          </cell>
        </row>
        <row r="209">
          <cell r="C209">
            <v>0</v>
          </cell>
          <cell r="D209" t="str">
            <v>Sum:</v>
          </cell>
          <cell r="E209">
            <v>4800154792</v>
          </cell>
          <cell r="F209">
            <v>3664077203</v>
          </cell>
          <cell r="G209">
            <v>0</v>
          </cell>
          <cell r="H209">
            <v>0</v>
          </cell>
          <cell r="I209">
            <v>121586928498</v>
          </cell>
          <cell r="J209">
            <v>158607480684</v>
          </cell>
          <cell r="K209">
            <v>151499438425</v>
          </cell>
          <cell r="L209">
            <v>155910000000</v>
          </cell>
          <cell r="M209">
            <v>156676000000</v>
          </cell>
          <cell r="N209">
            <v>162074000000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141224000000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AY209">
            <v>0</v>
          </cell>
          <cell r="AZ209">
            <v>0</v>
          </cell>
          <cell r="BA209">
            <v>0</v>
          </cell>
          <cell r="BB209">
            <v>0</v>
          </cell>
          <cell r="BC209">
            <v>0</v>
          </cell>
          <cell r="BD209">
            <v>0</v>
          </cell>
          <cell r="BE209">
            <v>0</v>
          </cell>
          <cell r="BF209">
            <v>0</v>
          </cell>
          <cell r="BG209">
            <v>0</v>
          </cell>
          <cell r="BH209">
            <v>0</v>
          </cell>
          <cell r="BI209">
            <v>0</v>
          </cell>
          <cell r="BJ209">
            <v>0</v>
          </cell>
          <cell r="BK209">
            <v>0</v>
          </cell>
        </row>
        <row r="210">
          <cell r="C210">
            <v>0</v>
          </cell>
          <cell r="D210">
            <v>0</v>
          </cell>
          <cell r="E210">
            <v>0</v>
          </cell>
          <cell r="F210">
            <v>0</v>
          </cell>
          <cell r="G210">
            <v>0</v>
          </cell>
          <cell r="H210">
            <v>0</v>
          </cell>
          <cell r="I210">
            <v>0</v>
          </cell>
          <cell r="J210">
            <v>0</v>
          </cell>
          <cell r="K210">
            <v>0</v>
          </cell>
          <cell r="L210">
            <v>0</v>
          </cell>
          <cell r="M210" t="str">
            <v>Sum:</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V210">
            <v>0</v>
          </cell>
          <cell r="AW210">
            <v>0</v>
          </cell>
          <cell r="AX210">
            <v>0</v>
          </cell>
          <cell r="AY210">
            <v>0</v>
          </cell>
          <cell r="AZ210">
            <v>0</v>
          </cell>
          <cell r="BA210">
            <v>0</v>
          </cell>
          <cell r="BB210">
            <v>0</v>
          </cell>
          <cell r="BC210">
            <v>0</v>
          </cell>
          <cell r="BD210">
            <v>0</v>
          </cell>
          <cell r="BE210">
            <v>0</v>
          </cell>
          <cell r="BF210">
            <v>0</v>
          </cell>
          <cell r="BG210">
            <v>0</v>
          </cell>
          <cell r="BH210">
            <v>0</v>
          </cell>
          <cell r="BI210">
            <v>0</v>
          </cell>
          <cell r="BJ210">
            <v>0</v>
          </cell>
          <cell r="BK210">
            <v>0</v>
          </cell>
        </row>
        <row r="211">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V211">
            <v>0</v>
          </cell>
          <cell r="AW211">
            <v>0</v>
          </cell>
          <cell r="AX211">
            <v>0</v>
          </cell>
          <cell r="AY211">
            <v>0</v>
          </cell>
          <cell r="AZ211">
            <v>0</v>
          </cell>
          <cell r="BA211">
            <v>0</v>
          </cell>
          <cell r="BB211">
            <v>0</v>
          </cell>
          <cell r="BC211">
            <v>0</v>
          </cell>
          <cell r="BD211">
            <v>0</v>
          </cell>
          <cell r="BE211">
            <v>0</v>
          </cell>
          <cell r="BF211">
            <v>0</v>
          </cell>
          <cell r="BG211">
            <v>0</v>
          </cell>
          <cell r="BH211">
            <v>0</v>
          </cell>
          <cell r="BI211">
            <v>0</v>
          </cell>
          <cell r="BJ211">
            <v>0</v>
          </cell>
          <cell r="BK211">
            <v>0</v>
          </cell>
        </row>
        <row r="212">
          <cell r="C212">
            <v>0</v>
          </cell>
          <cell r="D212">
            <v>0</v>
          </cell>
          <cell r="E212" t="str">
            <v xml:space="preserve"> RAL at 1/1/2014</v>
          </cell>
          <cell r="F212">
            <v>0</v>
          </cell>
          <cell r="G212">
            <v>0</v>
          </cell>
          <cell r="H212">
            <v>0</v>
          </cell>
          <cell r="I212" t="str">
            <v>(A) COMMITMENTS: Final authorised budget (C1, no EFTA)</v>
          </cell>
          <cell r="J212">
            <v>0</v>
          </cell>
          <cell r="K212">
            <v>0</v>
          </cell>
          <cell r="L212">
            <v>0</v>
          </cell>
          <cell r="M212">
            <v>0</v>
          </cell>
          <cell r="N212">
            <v>0</v>
          </cell>
          <cell r="O212">
            <v>0</v>
          </cell>
          <cell r="P212">
            <v>0</v>
          </cell>
          <cell r="Q212" t="str">
            <v>(B) COMMITMENTS: Execution (adjusted for carry-overs)</v>
          </cell>
          <cell r="R212">
            <v>0</v>
          </cell>
          <cell r="S212">
            <v>0</v>
          </cell>
          <cell r="T212">
            <v>0</v>
          </cell>
          <cell r="U212">
            <v>0</v>
          </cell>
          <cell r="V212">
            <v>0</v>
          </cell>
          <cell r="W212">
            <v>0</v>
          </cell>
          <cell r="X212">
            <v>0</v>
          </cell>
          <cell r="Y212" t="str">
            <v>(C) PAYMENTS: Execution (adjusted for carry-overs)</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t="str">
            <v>(D) Decommitments (w/o external assigned revenue) &amp; commitments that cannot be carried over</v>
          </cell>
          <cell r="AN212">
            <v>0</v>
          </cell>
          <cell r="AO212">
            <v>0</v>
          </cell>
          <cell r="AP212">
            <v>0</v>
          </cell>
          <cell r="AQ212">
            <v>0</v>
          </cell>
          <cell r="AR212">
            <v>0</v>
          </cell>
          <cell r="AS212">
            <v>0</v>
          </cell>
          <cell r="AT212">
            <v>0</v>
          </cell>
          <cell r="AU212" t="str">
            <v>(E) BALANCING FACTORS: 
net effects of EFTA
Internal Assigned Revenue (C4/|C5) &amp; ESIF (C6/C7)
Calendar year RAL variations (origin under investigation by C6)</v>
          </cell>
          <cell r="AV212">
            <v>0</v>
          </cell>
          <cell r="AW212">
            <v>0</v>
          </cell>
          <cell r="AX212">
            <v>0</v>
          </cell>
          <cell r="AY212">
            <v>0</v>
          </cell>
          <cell r="AZ212">
            <v>0</v>
          </cell>
          <cell r="BA212">
            <v>0</v>
          </cell>
          <cell r="BB212">
            <v>0</v>
          </cell>
          <cell r="BC212" t="str">
            <v>(F) NET carryover execution (used for checking consistency with C6 RAL)</v>
          </cell>
          <cell r="BD212">
            <v>0</v>
          </cell>
          <cell r="BE212">
            <v>0</v>
          </cell>
          <cell r="BF212">
            <v>0</v>
          </cell>
          <cell r="BG212">
            <v>0</v>
          </cell>
          <cell r="BH212">
            <v>0</v>
          </cell>
          <cell r="BI212">
            <v>0</v>
          </cell>
          <cell r="BJ212">
            <v>0</v>
          </cell>
          <cell r="BK212">
            <v>0</v>
          </cell>
        </row>
        <row r="213">
          <cell r="C213">
            <v>0</v>
          </cell>
          <cell r="D213" t="str">
            <v>Subcategory Desc</v>
          </cell>
          <cell r="E213" t="str">
            <v>All fund sources (C6 report)</v>
          </cell>
          <cell r="F213" t="str">
            <v>Only EU + EFTA</v>
          </cell>
          <cell r="G213" t="str">
            <v>Of which NON-admin RAL</v>
          </cell>
          <cell r="H213">
            <v>0</v>
          </cell>
          <cell r="I213" t="str">
            <v>2014 CE Crédits définitifs du budget
incl. MFF Art. 19</v>
          </cell>
          <cell r="J213" t="str">
            <v>2015 CE Crédits définitifs du budget</v>
          </cell>
          <cell r="K213" t="str">
            <v>2016 CE Crédits définitifs du budget</v>
          </cell>
          <cell r="L213" t="str">
            <v>2017 CE Crédits définitifs du budget</v>
          </cell>
          <cell r="M213" t="str">
            <v>2018 CE Crédits définitifs du budget</v>
          </cell>
          <cell r="N213" t="str">
            <v>CE Crédits définitifs du budget</v>
          </cell>
          <cell r="O213" t="str">
            <v>2020 CA (up to DAB6)</v>
          </cell>
          <cell r="P213">
            <v>0</v>
          </cell>
          <cell r="Q213" t="str">
            <v>2014</v>
          </cell>
          <cell r="R213" t="str">
            <v>2015</v>
          </cell>
          <cell r="S213" t="str">
            <v>2016</v>
          </cell>
          <cell r="T213" t="str">
            <v>2017</v>
          </cell>
          <cell r="U213" t="str">
            <v>2018</v>
          </cell>
          <cell r="V213" t="str">
            <v>2019 + authorised carry-overs</v>
          </cell>
          <cell r="W213" t="str">
            <v>2020</v>
          </cell>
          <cell r="X213">
            <v>0</v>
          </cell>
          <cell r="Y213" t="str">
            <v>2014 Execution payments C1 &amp; all carry-overs</v>
          </cell>
          <cell r="Z213" t="str">
            <v>2015 Execution payments C1 &amp; all carry-overs</v>
          </cell>
          <cell r="AA213" t="str">
            <v>2016 Execution payments C1 &amp; all carry-overs</v>
          </cell>
          <cell r="AB213" t="str">
            <v>2017 Execution payments C1 &amp; all carry-overs</v>
          </cell>
          <cell r="AC213" t="str">
            <v>2018 Execution payments C1 &amp; all carry-overs</v>
          </cell>
          <cell r="AD213" t="str">
            <v>2019 Execution C1 &amp; authorized carry-overs</v>
          </cell>
          <cell r="AE213" t="str">
            <v>2020 PA up to DAB4</v>
          </cell>
          <cell r="AF213" t="str">
            <v>2021 forecast</v>
          </cell>
          <cell r="AG213" t="str">
            <v>2022 forecast</v>
          </cell>
          <cell r="AH213" t="str">
            <v>2023 forecast</v>
          </cell>
          <cell r="AI213" t="str">
            <v>2024 forecast</v>
          </cell>
          <cell r="AJ213" t="str">
            <v>2025 forecast</v>
          </cell>
          <cell r="AK213" t="str">
            <v>2026 forecast</v>
          </cell>
          <cell r="AL213">
            <v>0</v>
          </cell>
          <cell r="AM213" t="str">
            <v>2014</v>
          </cell>
          <cell r="AN213" t="str">
            <v>2015</v>
          </cell>
          <cell r="AO213" t="str">
            <v>2016</v>
          </cell>
          <cell r="AP213" t="str">
            <v>2017</v>
          </cell>
          <cell r="AQ213" t="str">
            <v>2018</v>
          </cell>
          <cell r="AR213" t="str">
            <v>2019</v>
          </cell>
          <cell r="AS213" t="str">
            <v>2020 as of 1/9/2020</v>
          </cell>
          <cell r="AT213" t="str">
            <v>2020</v>
          </cell>
          <cell r="AU213" t="str">
            <v>2014</v>
          </cell>
          <cell r="AV213" t="str">
            <v xml:space="preserve">2015
</v>
          </cell>
          <cell r="AW213" t="str">
            <v>2016</v>
          </cell>
          <cell r="AX213" t="str">
            <v>2017</v>
          </cell>
          <cell r="AY213" t="str">
            <v>2018</v>
          </cell>
          <cell r="AZ213" t="str">
            <v>2019</v>
          </cell>
          <cell r="BA213" t="str">
            <v>2020</v>
          </cell>
          <cell r="BB213">
            <v>0</v>
          </cell>
          <cell r="BC213" t="str">
            <v>Exe in 2014</v>
          </cell>
          <cell r="BD213" t="str">
            <v>Exe in 2015</v>
          </cell>
          <cell r="BE213" t="str">
            <v>Exe in 2016</v>
          </cell>
          <cell r="BF213" t="str">
            <v>Exe in 2017</v>
          </cell>
          <cell r="BG213" t="str">
            <v>empty</v>
          </cell>
          <cell r="BH213" t="str">
            <v>Exe 
in 2018</v>
          </cell>
          <cell r="BI213" t="str">
            <v>Exe
 in 2019</v>
          </cell>
          <cell r="BJ213" t="str">
            <v>Authorised in 2020</v>
          </cell>
          <cell r="BK213">
            <v>0</v>
          </cell>
        </row>
        <row r="214">
          <cell r="C214" t="str">
            <v>1.1.11</v>
          </cell>
          <cell r="D214" t="str">
            <v>European satellite navigation systems (EGNOS and Galileo)</v>
          </cell>
          <cell r="E214">
            <v>379622509</v>
          </cell>
          <cell r="F214">
            <v>379622509</v>
          </cell>
          <cell r="G214">
            <v>379622509</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152234803</v>
          </cell>
          <cell r="Z214">
            <v>137849098</v>
          </cell>
          <cell r="AA214">
            <v>24164334</v>
          </cell>
          <cell r="AB214">
            <v>46018639</v>
          </cell>
          <cell r="AC214">
            <v>6150339</v>
          </cell>
          <cell r="AD214">
            <v>0</v>
          </cell>
          <cell r="AE214">
            <v>0</v>
          </cell>
          <cell r="AF214">
            <v>135266</v>
          </cell>
          <cell r="AG214">
            <v>122260</v>
          </cell>
          <cell r="AH214">
            <v>51123</v>
          </cell>
          <cell r="AI214">
            <v>0</v>
          </cell>
          <cell r="AJ214">
            <v>0</v>
          </cell>
          <cell r="AK214">
            <v>0</v>
          </cell>
          <cell r="AL214">
            <v>0</v>
          </cell>
          <cell r="AM214">
            <v>-88534</v>
          </cell>
          <cell r="AN214">
            <v>-399739</v>
          </cell>
          <cell r="AO214">
            <v>-73996</v>
          </cell>
          <cell r="AP214">
            <v>-311920</v>
          </cell>
          <cell r="AQ214">
            <v>-94865.15</v>
          </cell>
          <cell r="AR214">
            <v>0</v>
          </cell>
          <cell r="AS214">
            <v>0</v>
          </cell>
          <cell r="AT214">
            <v>0</v>
          </cell>
          <cell r="AU214">
            <v>-8234234</v>
          </cell>
          <cell r="AV214">
            <v>-2218950</v>
          </cell>
          <cell r="AW214">
            <v>-422400</v>
          </cell>
          <cell r="AX214">
            <v>-936000</v>
          </cell>
          <cell r="AY214">
            <v>-110500</v>
          </cell>
          <cell r="AZ214">
            <v>0</v>
          </cell>
          <cell r="BA214">
            <v>0</v>
          </cell>
          <cell r="BB214">
            <v>0</v>
          </cell>
          <cell r="BC214">
            <v>0</v>
          </cell>
          <cell r="BD214">
            <v>0</v>
          </cell>
          <cell r="BE214">
            <v>0</v>
          </cell>
          <cell r="BF214">
            <v>0</v>
          </cell>
          <cell r="BG214">
            <v>0</v>
          </cell>
          <cell r="BH214">
            <v>0</v>
          </cell>
          <cell r="BI214">
            <v>0</v>
          </cell>
          <cell r="BJ214">
            <v>0</v>
          </cell>
          <cell r="BK214">
            <v>0</v>
          </cell>
        </row>
        <row r="215">
          <cell r="C215" t="str">
            <v>1.1.12</v>
          </cell>
          <cell r="D215" t="str">
            <v>International Thermonuclear Experimental Reactor (ITER)</v>
          </cell>
          <cell r="E215">
            <v>2076222176</v>
          </cell>
          <cell r="F215">
            <v>2076222176</v>
          </cell>
          <cell r="G215">
            <v>2076222176</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367465952</v>
          </cell>
          <cell r="Z215">
            <v>239688161</v>
          </cell>
          <cell r="AA215">
            <v>338000000</v>
          </cell>
          <cell r="AB215">
            <v>335442800</v>
          </cell>
          <cell r="AC215">
            <v>249800000</v>
          </cell>
          <cell r="AD215">
            <v>197304383</v>
          </cell>
          <cell r="AE215">
            <v>193195500</v>
          </cell>
          <cell r="AF215">
            <v>52667323</v>
          </cell>
          <cell r="AG215">
            <v>52780351</v>
          </cell>
          <cell r="AH215">
            <v>49792705</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cell r="AV215">
            <v>0</v>
          </cell>
          <cell r="AW215">
            <v>-85000</v>
          </cell>
          <cell r="AX215">
            <v>0</v>
          </cell>
          <cell r="AY215">
            <v>0</v>
          </cell>
          <cell r="AZ215">
            <v>0</v>
          </cell>
          <cell r="BA215">
            <v>0</v>
          </cell>
          <cell r="BB215">
            <v>0</v>
          </cell>
          <cell r="BC215">
            <v>0</v>
          </cell>
          <cell r="BD215">
            <v>0</v>
          </cell>
          <cell r="BE215">
            <v>0</v>
          </cell>
          <cell r="BF215">
            <v>0</v>
          </cell>
          <cell r="BG215">
            <v>0</v>
          </cell>
          <cell r="BH215">
            <v>0</v>
          </cell>
          <cell r="BI215">
            <v>0</v>
          </cell>
          <cell r="BJ215">
            <v>0</v>
          </cell>
          <cell r="BK215">
            <v>0</v>
          </cell>
        </row>
        <row r="216">
          <cell r="C216" t="str">
            <v>1.1.13</v>
          </cell>
          <cell r="D216" t="str">
            <v>European Earth Observation Programme (Copernicus)</v>
          </cell>
          <cell r="E216">
            <v>19894325</v>
          </cell>
          <cell r="F216">
            <v>19894325</v>
          </cell>
          <cell r="G216">
            <v>19894325</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16279633</v>
          </cell>
          <cell r="Z216">
            <v>2011847</v>
          </cell>
          <cell r="AA216">
            <v>736647</v>
          </cell>
          <cell r="AB216">
            <v>0</v>
          </cell>
          <cell r="AC216">
            <v>0</v>
          </cell>
          <cell r="AD216">
            <v>0</v>
          </cell>
          <cell r="AE216">
            <v>0</v>
          </cell>
          <cell r="AF216">
            <v>0</v>
          </cell>
          <cell r="AG216">
            <v>0</v>
          </cell>
          <cell r="AH216">
            <v>0</v>
          </cell>
          <cell r="AI216">
            <v>0</v>
          </cell>
          <cell r="AJ216">
            <v>0</v>
          </cell>
          <cell r="AK216">
            <v>0</v>
          </cell>
          <cell r="AL216">
            <v>0</v>
          </cell>
          <cell r="AM216">
            <v>-376992</v>
          </cell>
          <cell r="AN216">
            <v>-32594</v>
          </cell>
          <cell r="AO216">
            <v>-391050</v>
          </cell>
          <cell r="AP216">
            <v>0</v>
          </cell>
          <cell r="AQ216">
            <v>0</v>
          </cell>
          <cell r="AR216">
            <v>0</v>
          </cell>
          <cell r="AS216">
            <v>0</v>
          </cell>
          <cell r="AT216">
            <v>0</v>
          </cell>
          <cell r="AU216">
            <v>0</v>
          </cell>
          <cell r="AV216">
            <v>-65562</v>
          </cell>
          <cell r="AW216">
            <v>0</v>
          </cell>
          <cell r="AX216">
            <v>0</v>
          </cell>
          <cell r="AY216">
            <v>0</v>
          </cell>
          <cell r="AZ216">
            <v>0</v>
          </cell>
          <cell r="BA216">
            <v>0</v>
          </cell>
          <cell r="BB216">
            <v>0</v>
          </cell>
          <cell r="BC216">
            <v>0</v>
          </cell>
          <cell r="BD216">
            <v>0</v>
          </cell>
          <cell r="BE216">
            <v>0</v>
          </cell>
          <cell r="BF216">
            <v>0</v>
          </cell>
          <cell r="BG216">
            <v>0</v>
          </cell>
          <cell r="BH216">
            <v>0</v>
          </cell>
          <cell r="BI216">
            <v>0</v>
          </cell>
          <cell r="BJ216">
            <v>0</v>
          </cell>
          <cell r="BK216">
            <v>0</v>
          </cell>
        </row>
        <row r="217">
          <cell r="C217" t="str">
            <v>1.1.2</v>
          </cell>
          <cell r="D217" t="str">
            <v>Nuclear Safety and Decommissioning</v>
          </cell>
          <cell r="E217">
            <v>932546201</v>
          </cell>
          <cell r="F217">
            <v>932546201</v>
          </cell>
          <cell r="G217">
            <v>932546201</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164557884</v>
          </cell>
          <cell r="Z217">
            <v>147499225</v>
          </cell>
          <cell r="AA217">
            <v>150168540</v>
          </cell>
          <cell r="AB217">
            <v>260783568</v>
          </cell>
          <cell r="AC217">
            <v>112777494</v>
          </cell>
          <cell r="AD217">
            <v>62043453</v>
          </cell>
          <cell r="AE217">
            <v>5500000</v>
          </cell>
          <cell r="AF217">
            <v>5929260</v>
          </cell>
          <cell r="AG217">
            <v>5929260</v>
          </cell>
          <cell r="AH217">
            <v>5929260</v>
          </cell>
          <cell r="AI217">
            <v>5929261</v>
          </cell>
          <cell r="AJ217">
            <v>5480223</v>
          </cell>
          <cell r="AK217">
            <v>0</v>
          </cell>
          <cell r="AL217">
            <v>0</v>
          </cell>
          <cell r="AM217">
            <v>0</v>
          </cell>
          <cell r="AN217">
            <v>0</v>
          </cell>
          <cell r="AO217">
            <v>0</v>
          </cell>
          <cell r="AP217">
            <v>-18771</v>
          </cell>
          <cell r="AQ217">
            <v>0</v>
          </cell>
          <cell r="AR217">
            <v>0</v>
          </cell>
          <cell r="AS217">
            <v>0</v>
          </cell>
          <cell r="AT217">
            <v>0</v>
          </cell>
          <cell r="AU217">
            <v>0</v>
          </cell>
          <cell r="AV217">
            <v>0</v>
          </cell>
          <cell r="AW217">
            <v>0</v>
          </cell>
          <cell r="AX217">
            <v>0</v>
          </cell>
          <cell r="AY217">
            <v>0</v>
          </cell>
          <cell r="AZ217">
            <v>0</v>
          </cell>
          <cell r="BA217">
            <v>0</v>
          </cell>
          <cell r="BB217">
            <v>0</v>
          </cell>
          <cell r="BC217">
            <v>0</v>
          </cell>
          <cell r="BD217">
            <v>0</v>
          </cell>
          <cell r="BE217">
            <v>0</v>
          </cell>
          <cell r="BF217">
            <v>0</v>
          </cell>
          <cell r="BG217">
            <v>0</v>
          </cell>
          <cell r="BH217">
            <v>0</v>
          </cell>
          <cell r="BI217">
            <v>0</v>
          </cell>
          <cell r="BJ217">
            <v>0</v>
          </cell>
          <cell r="BK217">
            <v>0</v>
          </cell>
        </row>
        <row r="218">
          <cell r="C218" t="str">
            <v>1.1.31</v>
          </cell>
          <cell r="D218" t="str">
            <v>Horizon 2020</v>
          </cell>
          <cell r="E218">
            <v>16397672225</v>
          </cell>
          <cell r="F218">
            <v>16378952848</v>
          </cell>
          <cell r="G218">
            <v>16378952848</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4869107049</v>
          </cell>
          <cell r="Z218">
            <v>3830010123</v>
          </cell>
          <cell r="AA218">
            <v>2617847128</v>
          </cell>
          <cell r="AB218">
            <v>1520806267</v>
          </cell>
          <cell r="AC218">
            <v>742028822</v>
          </cell>
          <cell r="AD218">
            <v>309134178</v>
          </cell>
          <cell r="AE218">
            <v>151631393</v>
          </cell>
          <cell r="AF218">
            <v>148097058</v>
          </cell>
          <cell r="AG218">
            <v>79105129</v>
          </cell>
          <cell r="AH218">
            <v>56587458</v>
          </cell>
          <cell r="AI218">
            <v>41841235</v>
          </cell>
          <cell r="AJ218">
            <v>19167036</v>
          </cell>
          <cell r="AK218">
            <v>36309585</v>
          </cell>
          <cell r="AL218">
            <v>0</v>
          </cell>
          <cell r="AM218">
            <v>-178540878</v>
          </cell>
          <cell r="AN218">
            <v>-90355894</v>
          </cell>
          <cell r="AO218">
            <v>-145115275</v>
          </cell>
          <cell r="AP218">
            <v>-354313236</v>
          </cell>
          <cell r="AQ218">
            <v>-188443794.09999999</v>
          </cell>
          <cell r="AR218">
            <v>-237741889.5</v>
          </cell>
          <cell r="AS218">
            <v>-117789452.59</v>
          </cell>
          <cell r="AT218">
            <v>-14736403</v>
          </cell>
          <cell r="AU218">
            <v>-191130548</v>
          </cell>
          <cell r="AV218">
            <v>-135816979</v>
          </cell>
          <cell r="AW218">
            <v>-110821954</v>
          </cell>
          <cell r="AX218">
            <v>-140875558</v>
          </cell>
          <cell r="AY218">
            <v>-62498068</v>
          </cell>
          <cell r="AZ218">
            <v>-55768463</v>
          </cell>
          <cell r="BA218">
            <v>-17980447.350000001</v>
          </cell>
          <cell r="BB218">
            <v>0</v>
          </cell>
          <cell r="BC218">
            <v>0</v>
          </cell>
          <cell r="BD218">
            <v>0</v>
          </cell>
          <cell r="BE218">
            <v>0</v>
          </cell>
          <cell r="BF218">
            <v>0</v>
          </cell>
          <cell r="BG218">
            <v>0</v>
          </cell>
          <cell r="BH218">
            <v>0</v>
          </cell>
          <cell r="BI218">
            <v>0</v>
          </cell>
          <cell r="BJ218">
            <v>0</v>
          </cell>
          <cell r="BK218">
            <v>0</v>
          </cell>
        </row>
        <row r="219">
          <cell r="C219" t="str">
            <v>1.1.32</v>
          </cell>
          <cell r="D219" t="str">
            <v>Euratom Research and Training Programme</v>
          </cell>
          <cell r="E219">
            <v>145844762</v>
          </cell>
          <cell r="F219">
            <v>145702030</v>
          </cell>
          <cell r="G219">
            <v>145702030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62487307</v>
          </cell>
          <cell r="Z219">
            <v>34894386</v>
          </cell>
          <cell r="AA219">
            <v>11630686</v>
          </cell>
          <cell r="AB219">
            <v>6206998</v>
          </cell>
          <cell r="AC219">
            <v>1470949</v>
          </cell>
          <cell r="AD219">
            <v>1067325</v>
          </cell>
          <cell r="AE219">
            <v>0</v>
          </cell>
          <cell r="AF219">
            <v>1649781</v>
          </cell>
          <cell r="AG219">
            <v>1581842</v>
          </cell>
          <cell r="AH219">
            <v>2260606</v>
          </cell>
          <cell r="AI219">
            <v>1152718</v>
          </cell>
          <cell r="AJ219">
            <v>816629</v>
          </cell>
          <cell r="AK219">
            <v>881149</v>
          </cell>
          <cell r="AL219">
            <v>0</v>
          </cell>
          <cell r="AM219">
            <v>-3803992</v>
          </cell>
          <cell r="AN219">
            <v>-2291022</v>
          </cell>
          <cell r="AO219">
            <v>-3011676</v>
          </cell>
          <cell r="AP219">
            <v>-8388138</v>
          </cell>
          <cell r="AQ219">
            <v>-62529.21</v>
          </cell>
          <cell r="AR219">
            <v>0</v>
          </cell>
          <cell r="AS219">
            <v>0</v>
          </cell>
          <cell r="AT219">
            <v>-19904</v>
          </cell>
          <cell r="AU219">
            <v>-385803</v>
          </cell>
          <cell r="AV219">
            <v>-161058</v>
          </cell>
          <cell r="AW219">
            <v>-188165</v>
          </cell>
          <cell r="AX219">
            <v>-146944</v>
          </cell>
          <cell r="AY219">
            <v>-888829</v>
          </cell>
          <cell r="AZ219">
            <v>-57612</v>
          </cell>
          <cell r="BA219">
            <v>0</v>
          </cell>
          <cell r="BB219">
            <v>0</v>
          </cell>
          <cell r="BC219">
            <v>0</v>
          </cell>
          <cell r="BD219">
            <v>0</v>
          </cell>
          <cell r="BE219">
            <v>0</v>
          </cell>
          <cell r="BF219">
            <v>0</v>
          </cell>
          <cell r="BG219">
            <v>0</v>
          </cell>
          <cell r="BH219">
            <v>0</v>
          </cell>
          <cell r="BI219">
            <v>0</v>
          </cell>
          <cell r="BJ219">
            <v>0</v>
          </cell>
          <cell r="BK219">
            <v>0</v>
          </cell>
        </row>
        <row r="220">
          <cell r="C220" t="str">
            <v>1.1.4</v>
          </cell>
          <cell r="D220" t="str">
            <v>Competitiveness of enterprises and small and medium-sized enterprises (COSME)</v>
          </cell>
          <cell r="E220">
            <v>845297402</v>
          </cell>
          <cell r="F220">
            <v>839731826</v>
          </cell>
          <cell r="G220">
            <v>839731826</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138106674</v>
          </cell>
          <cell r="Z220">
            <v>137720899</v>
          </cell>
          <cell r="AA220">
            <v>101349623</v>
          </cell>
          <cell r="AB220">
            <v>24643487</v>
          </cell>
          <cell r="AC220">
            <v>49102637</v>
          </cell>
          <cell r="AD220">
            <v>32300000</v>
          </cell>
          <cell r="AE220">
            <v>13739000</v>
          </cell>
          <cell r="AF220">
            <v>38931178</v>
          </cell>
          <cell r="AG220">
            <v>32911400</v>
          </cell>
          <cell r="AH220">
            <v>9968668</v>
          </cell>
          <cell r="AI220">
            <v>7411892</v>
          </cell>
          <cell r="AJ220">
            <v>5363568</v>
          </cell>
          <cell r="AK220">
            <v>28910531</v>
          </cell>
          <cell r="AL220">
            <v>0</v>
          </cell>
          <cell r="AM220">
            <v>-2653084</v>
          </cell>
          <cell r="AN220">
            <v>-24137392</v>
          </cell>
          <cell r="AO220">
            <v>-34878917</v>
          </cell>
          <cell r="AP220">
            <v>-72208591</v>
          </cell>
          <cell r="AQ220">
            <v>-53153057.189999998</v>
          </cell>
          <cell r="AR220">
            <v>-11364061.619999999</v>
          </cell>
          <cell r="AS220">
            <v>-20821561.059999999</v>
          </cell>
          <cell r="AT220">
            <v>-1287733</v>
          </cell>
          <cell r="AU220">
            <v>-3726387</v>
          </cell>
          <cell r="AV220">
            <v>-4532666</v>
          </cell>
          <cell r="AW220">
            <v>-2871608</v>
          </cell>
          <cell r="AX220">
            <v>-2508903</v>
          </cell>
          <cell r="AY220">
            <v>-1200307</v>
          </cell>
          <cell r="AZ220">
            <v>-793296</v>
          </cell>
          <cell r="BA220">
            <v>-781660</v>
          </cell>
          <cell r="BB220">
            <v>0</v>
          </cell>
          <cell r="BC220">
            <v>0</v>
          </cell>
          <cell r="BD220">
            <v>0</v>
          </cell>
          <cell r="BE220">
            <v>0</v>
          </cell>
          <cell r="BF220">
            <v>0</v>
          </cell>
          <cell r="BG220">
            <v>0</v>
          </cell>
          <cell r="BH220">
            <v>0</v>
          </cell>
          <cell r="BI220">
            <v>0</v>
          </cell>
          <cell r="BJ220">
            <v>0</v>
          </cell>
          <cell r="BK220">
            <v>0</v>
          </cell>
        </row>
        <row r="221">
          <cell r="C221" t="str">
            <v>1.1.5</v>
          </cell>
          <cell r="D221" t="str">
            <v>Education, Training and Sport (Erasmus+)</v>
          </cell>
          <cell r="E221">
            <v>459190738</v>
          </cell>
          <cell r="F221">
            <v>422825354</v>
          </cell>
          <cell r="G221">
            <v>422825354</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209162260</v>
          </cell>
          <cell r="Z221">
            <v>76155149</v>
          </cell>
          <cell r="AA221">
            <v>20745171</v>
          </cell>
          <cell r="AB221">
            <v>6050944</v>
          </cell>
          <cell r="AC221">
            <v>0</v>
          </cell>
          <cell r="AD221">
            <v>0</v>
          </cell>
          <cell r="AE221">
            <v>0</v>
          </cell>
          <cell r="AF221">
            <v>110158</v>
          </cell>
          <cell r="AG221">
            <v>74595</v>
          </cell>
          <cell r="AH221">
            <v>33512</v>
          </cell>
          <cell r="AI221">
            <v>17134</v>
          </cell>
          <cell r="AJ221">
            <v>2596</v>
          </cell>
          <cell r="AK221">
            <v>0</v>
          </cell>
          <cell r="AL221">
            <v>0</v>
          </cell>
          <cell r="AM221">
            <v>-26418670</v>
          </cell>
          <cell r="AN221">
            <v>-22525448</v>
          </cell>
          <cell r="AO221">
            <v>-15623320</v>
          </cell>
          <cell r="AP221">
            <v>-11572137</v>
          </cell>
          <cell r="AQ221">
            <v>-4044631.61</v>
          </cell>
          <cell r="AR221">
            <v>-367598.4</v>
          </cell>
          <cell r="AS221">
            <v>-167017.5</v>
          </cell>
          <cell r="AT221">
            <v>-36945</v>
          </cell>
          <cell r="AU221">
            <v>-13791214</v>
          </cell>
          <cell r="AV221">
            <v>-8721775</v>
          </cell>
          <cell r="AW221">
            <v>-5563197</v>
          </cell>
          <cell r="AX221">
            <v>-1277542</v>
          </cell>
          <cell r="AY221">
            <v>-457188</v>
          </cell>
          <cell r="AZ221">
            <v>-9000</v>
          </cell>
          <cell r="BA221">
            <v>0</v>
          </cell>
          <cell r="BB221">
            <v>0</v>
          </cell>
          <cell r="BC221">
            <v>0</v>
          </cell>
          <cell r="BD221">
            <v>0</v>
          </cell>
          <cell r="BE221">
            <v>0</v>
          </cell>
          <cell r="BF221">
            <v>0</v>
          </cell>
          <cell r="BG221">
            <v>0</v>
          </cell>
          <cell r="BH221">
            <v>0</v>
          </cell>
          <cell r="BI221">
            <v>0</v>
          </cell>
          <cell r="BJ221">
            <v>0</v>
          </cell>
          <cell r="BK221">
            <v>0</v>
          </cell>
        </row>
        <row r="222">
          <cell r="C222" t="str">
            <v>1.1.6</v>
          </cell>
          <cell r="D222" t="str">
            <v>Employment and Social Innovation (EaSI)</v>
          </cell>
          <cell r="E222">
            <v>163304343</v>
          </cell>
          <cell r="F222">
            <v>163195188</v>
          </cell>
          <cell r="G222">
            <v>163195188</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64648196</v>
          </cell>
          <cell r="Z222">
            <v>32198245</v>
          </cell>
          <cell r="AA222">
            <v>13356912</v>
          </cell>
          <cell r="AB222">
            <v>2786752</v>
          </cell>
          <cell r="AC222">
            <v>907755</v>
          </cell>
          <cell r="AD222">
            <v>0</v>
          </cell>
          <cell r="AE222">
            <v>0</v>
          </cell>
          <cell r="AF222">
            <v>95403</v>
          </cell>
          <cell r="AG222">
            <v>87736</v>
          </cell>
          <cell r="AH222">
            <v>77858</v>
          </cell>
          <cell r="AI222">
            <v>42483</v>
          </cell>
          <cell r="AJ222">
            <v>0</v>
          </cell>
          <cell r="AK222">
            <v>0</v>
          </cell>
          <cell r="AL222">
            <v>0</v>
          </cell>
          <cell r="AM222">
            <v>-12901291</v>
          </cell>
          <cell r="AN222">
            <v>-12278024</v>
          </cell>
          <cell r="AO222">
            <v>-4548245</v>
          </cell>
          <cell r="AP222">
            <v>-2146239</v>
          </cell>
          <cell r="AQ222">
            <v>-1002720.41</v>
          </cell>
          <cell r="AR222">
            <v>-11450737.4</v>
          </cell>
          <cell r="AS222">
            <v>0</v>
          </cell>
          <cell r="AT222">
            <v>-24388</v>
          </cell>
          <cell r="AU222">
            <v>-1896406</v>
          </cell>
          <cell r="AV222">
            <v>-1503460</v>
          </cell>
          <cell r="AW222">
            <v>-927149</v>
          </cell>
          <cell r="AX222">
            <v>-215957</v>
          </cell>
          <cell r="AY222">
            <v>-83034</v>
          </cell>
          <cell r="AZ222">
            <v>-5106</v>
          </cell>
          <cell r="BA222">
            <v>0</v>
          </cell>
          <cell r="BB222">
            <v>0</v>
          </cell>
          <cell r="BC222">
            <v>0</v>
          </cell>
          <cell r="BD222">
            <v>0</v>
          </cell>
          <cell r="BE222">
            <v>0</v>
          </cell>
          <cell r="BF222">
            <v>0</v>
          </cell>
          <cell r="BG222">
            <v>0</v>
          </cell>
          <cell r="BH222">
            <v>0</v>
          </cell>
          <cell r="BI222">
            <v>0</v>
          </cell>
          <cell r="BJ222">
            <v>0</v>
          </cell>
          <cell r="BK222">
            <v>0</v>
          </cell>
        </row>
        <row r="223">
          <cell r="C223" t="str">
            <v>1.1.7</v>
          </cell>
          <cell r="D223" t="str">
            <v>Customs, Fiscalis and Anti-Fraud</v>
          </cell>
          <cell r="E223">
            <v>123707325</v>
          </cell>
          <cell r="F223">
            <v>123704987</v>
          </cell>
          <cell r="G223">
            <v>123704987</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70541330</v>
          </cell>
          <cell r="Z223">
            <v>21055172</v>
          </cell>
          <cell r="AA223">
            <v>2233926</v>
          </cell>
          <cell r="AB223">
            <v>932274</v>
          </cell>
          <cell r="AC223">
            <v>0</v>
          </cell>
          <cell r="AD223">
            <v>0</v>
          </cell>
          <cell r="AE223">
            <v>0</v>
          </cell>
          <cell r="AF223">
            <v>0</v>
          </cell>
          <cell r="AG223">
            <v>0</v>
          </cell>
          <cell r="AH223">
            <v>0</v>
          </cell>
          <cell r="AI223">
            <v>0</v>
          </cell>
          <cell r="AJ223">
            <v>0</v>
          </cell>
          <cell r="AK223">
            <v>0</v>
          </cell>
          <cell r="AL223">
            <v>0</v>
          </cell>
          <cell r="AM223">
            <v>-11182587</v>
          </cell>
          <cell r="AN223">
            <v>-10532521</v>
          </cell>
          <cell r="AO223">
            <v>-5056542</v>
          </cell>
          <cell r="AP223">
            <v>-1531025</v>
          </cell>
          <cell r="AQ223">
            <v>0</v>
          </cell>
          <cell r="AR223">
            <v>-234.2</v>
          </cell>
          <cell r="AS223">
            <v>0</v>
          </cell>
          <cell r="AT223">
            <v>0</v>
          </cell>
          <cell r="AU223">
            <v>190949</v>
          </cell>
          <cell r="AV223">
            <v>-788812</v>
          </cell>
          <cell r="AW223">
            <v>0</v>
          </cell>
          <cell r="AX223">
            <v>0</v>
          </cell>
          <cell r="AY223">
            <v>0</v>
          </cell>
          <cell r="AZ223">
            <v>0</v>
          </cell>
          <cell r="BA223">
            <v>0</v>
          </cell>
          <cell r="BB223">
            <v>0</v>
          </cell>
          <cell r="BC223">
            <v>-41514</v>
          </cell>
          <cell r="BD223">
            <v>-53747</v>
          </cell>
          <cell r="BE223">
            <v>-120221</v>
          </cell>
          <cell r="BF223">
            <v>0</v>
          </cell>
          <cell r="BG223">
            <v>0</v>
          </cell>
          <cell r="BH223">
            <v>0</v>
          </cell>
          <cell r="BI223">
            <v>0</v>
          </cell>
          <cell r="BJ223">
            <v>0</v>
          </cell>
          <cell r="BK223">
            <v>0</v>
          </cell>
        </row>
        <row r="224">
          <cell r="C224" t="str">
            <v>1.1.81</v>
          </cell>
          <cell r="D224" t="str">
            <v>Energy</v>
          </cell>
          <cell r="E224">
            <v>107800585</v>
          </cell>
          <cell r="F224">
            <v>107800585</v>
          </cell>
          <cell r="G224">
            <v>107800585</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9753197</v>
          </cell>
          <cell r="Z224">
            <v>21765982</v>
          </cell>
          <cell r="AA224">
            <v>11387073</v>
          </cell>
          <cell r="AB224">
            <v>7064307</v>
          </cell>
          <cell r="AC224">
            <v>1816778</v>
          </cell>
          <cell r="AD224">
            <v>0</v>
          </cell>
          <cell r="AE224">
            <v>1443196</v>
          </cell>
          <cell r="AF224">
            <v>18454</v>
          </cell>
          <cell r="AG224">
            <v>22699</v>
          </cell>
          <cell r="AH224">
            <v>27471</v>
          </cell>
          <cell r="AI224">
            <v>32238</v>
          </cell>
          <cell r="AJ224">
            <v>35820</v>
          </cell>
          <cell r="AK224">
            <v>24825</v>
          </cell>
          <cell r="AL224">
            <v>0</v>
          </cell>
          <cell r="AM224">
            <v>-23313775</v>
          </cell>
          <cell r="AN224">
            <v>-1537144</v>
          </cell>
          <cell r="AO224">
            <v>-14218025</v>
          </cell>
          <cell r="AP224">
            <v>0</v>
          </cell>
          <cell r="AQ224">
            <v>-6373989.8200000003</v>
          </cell>
          <cell r="AR224">
            <v>-4600787.13</v>
          </cell>
          <cell r="AS224">
            <v>0</v>
          </cell>
          <cell r="AT224">
            <v>-9542</v>
          </cell>
          <cell r="AU224">
            <v>-1094530</v>
          </cell>
          <cell r="AV224">
            <v>0</v>
          </cell>
          <cell r="AW224">
            <v>-539361</v>
          </cell>
          <cell r="AX224">
            <v>-164063</v>
          </cell>
          <cell r="AY224">
            <v>0</v>
          </cell>
          <cell r="AZ224">
            <v>-2557327</v>
          </cell>
          <cell r="BA224">
            <v>0</v>
          </cell>
          <cell r="BB224">
            <v>0</v>
          </cell>
          <cell r="BC224">
            <v>0</v>
          </cell>
          <cell r="BD224">
            <v>0</v>
          </cell>
          <cell r="BE224">
            <v>0</v>
          </cell>
          <cell r="BF224">
            <v>0</v>
          </cell>
          <cell r="BG224">
            <v>0</v>
          </cell>
          <cell r="BH224">
            <v>0</v>
          </cell>
          <cell r="BI224">
            <v>0</v>
          </cell>
          <cell r="BJ224">
            <v>0</v>
          </cell>
          <cell r="BK224">
            <v>0</v>
          </cell>
        </row>
        <row r="225">
          <cell r="C225" t="str">
            <v>1.1.82</v>
          </cell>
          <cell r="D225" t="str">
            <v>Transport</v>
          </cell>
          <cell r="E225">
            <v>3653893613</v>
          </cell>
          <cell r="F225">
            <v>3653785435</v>
          </cell>
          <cell r="G225">
            <v>3653785435</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778149012</v>
          </cell>
          <cell r="Z225">
            <v>423409133</v>
          </cell>
          <cell r="AA225">
            <v>299994238</v>
          </cell>
          <cell r="AB225">
            <v>463383066</v>
          </cell>
          <cell r="AC225">
            <v>1111745</v>
          </cell>
          <cell r="AD225">
            <v>2253777</v>
          </cell>
          <cell r="AE225">
            <v>0</v>
          </cell>
          <cell r="AF225">
            <v>2135861</v>
          </cell>
          <cell r="AG225">
            <v>570854</v>
          </cell>
          <cell r="AH225">
            <v>545808</v>
          </cell>
          <cell r="AI225">
            <v>431785</v>
          </cell>
          <cell r="AJ225">
            <v>649097</v>
          </cell>
          <cell r="AK225">
            <v>0</v>
          </cell>
          <cell r="AL225">
            <v>0</v>
          </cell>
          <cell r="AM225">
            <v>-152607934</v>
          </cell>
          <cell r="AN225">
            <v>-378444939</v>
          </cell>
          <cell r="AO225">
            <v>-97666504</v>
          </cell>
          <cell r="AP225">
            <v>-636805326</v>
          </cell>
          <cell r="AQ225">
            <v>-261983465.30000001</v>
          </cell>
          <cell r="AR225">
            <v>-9704411.3900000006</v>
          </cell>
          <cell r="AS225">
            <v>0</v>
          </cell>
          <cell r="AT225">
            <v>-259216</v>
          </cell>
          <cell r="AU225">
            <v>-21211404</v>
          </cell>
          <cell r="AV225">
            <v>-63166579</v>
          </cell>
          <cell r="AW225">
            <v>-29750867</v>
          </cell>
          <cell r="AX225">
            <v>-23219396</v>
          </cell>
          <cell r="AY225">
            <v>-4799371</v>
          </cell>
          <cell r="AZ225">
            <v>-1308279</v>
          </cell>
          <cell r="BA225">
            <v>0</v>
          </cell>
          <cell r="BB225">
            <v>0</v>
          </cell>
          <cell r="BC225">
            <v>0</v>
          </cell>
          <cell r="BD225">
            <v>0</v>
          </cell>
          <cell r="BE225">
            <v>0</v>
          </cell>
          <cell r="BF225">
            <v>0</v>
          </cell>
          <cell r="BG225">
            <v>0</v>
          </cell>
          <cell r="BH225">
            <v>0</v>
          </cell>
          <cell r="BI225">
            <v>0</v>
          </cell>
          <cell r="BJ225">
            <v>0</v>
          </cell>
          <cell r="BK225">
            <v>0</v>
          </cell>
        </row>
        <row r="226">
          <cell r="C226" t="str">
            <v>1.1.83</v>
          </cell>
          <cell r="D226" t="str">
            <v>Information and Communications Technology (ICT)</v>
          </cell>
          <cell r="E226">
            <v>11750310</v>
          </cell>
          <cell r="F226">
            <v>11615564</v>
          </cell>
          <cell r="G226">
            <v>11615564</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5130431</v>
          </cell>
          <cell r="Z226">
            <v>4608486</v>
          </cell>
          <cell r="AA226">
            <v>305501</v>
          </cell>
          <cell r="AB226">
            <v>94000</v>
          </cell>
          <cell r="AC226">
            <v>29661</v>
          </cell>
          <cell r="AD226">
            <v>0</v>
          </cell>
          <cell r="AE226">
            <v>0</v>
          </cell>
          <cell r="AF226">
            <v>48493</v>
          </cell>
          <cell r="AG226">
            <v>15387</v>
          </cell>
          <cell r="AH226">
            <v>14690</v>
          </cell>
          <cell r="AI226">
            <v>4476</v>
          </cell>
          <cell r="AJ226">
            <v>1578</v>
          </cell>
          <cell r="AK226">
            <v>498</v>
          </cell>
          <cell r="AL226">
            <v>0</v>
          </cell>
          <cell r="AM226">
            <v>-70462</v>
          </cell>
          <cell r="AN226">
            <v>-758800</v>
          </cell>
          <cell r="AO226">
            <v>-11770</v>
          </cell>
          <cell r="AP226">
            <v>0</v>
          </cell>
          <cell r="AQ226">
            <v>-304.77999999999997</v>
          </cell>
          <cell r="AR226">
            <v>0</v>
          </cell>
          <cell r="AS226">
            <v>0</v>
          </cell>
          <cell r="AT226">
            <v>-4303</v>
          </cell>
          <cell r="AU226">
            <v>-226724</v>
          </cell>
          <cell r="AV226">
            <v>-173578</v>
          </cell>
          <cell r="AW226">
            <v>-7866</v>
          </cell>
          <cell r="AX226">
            <v>-106511</v>
          </cell>
          <cell r="AY226">
            <v>0</v>
          </cell>
          <cell r="AZ226">
            <v>0</v>
          </cell>
          <cell r="BA226">
            <v>0</v>
          </cell>
          <cell r="BB226">
            <v>0</v>
          </cell>
          <cell r="BC226">
            <v>0</v>
          </cell>
          <cell r="BD226">
            <v>0</v>
          </cell>
          <cell r="BE226">
            <v>0</v>
          </cell>
          <cell r="BF226">
            <v>0</v>
          </cell>
          <cell r="BG226">
            <v>0</v>
          </cell>
          <cell r="BH226">
            <v>0</v>
          </cell>
          <cell r="BI226">
            <v>0</v>
          </cell>
          <cell r="BJ226">
            <v>0</v>
          </cell>
          <cell r="BK226">
            <v>0</v>
          </cell>
        </row>
        <row r="227">
          <cell r="C227" t="str">
            <v>1.1.9</v>
          </cell>
          <cell r="D227" t="str">
            <v>Energy projects to aid economic recovery (EERP)</v>
          </cell>
          <cell r="E227">
            <v>2401934905</v>
          </cell>
          <cell r="F227">
            <v>2401934905</v>
          </cell>
          <cell r="G227">
            <v>2401934905</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176759157</v>
          </cell>
          <cell r="Z227">
            <v>384645103</v>
          </cell>
          <cell r="AA227">
            <v>170797824</v>
          </cell>
          <cell r="AB227">
            <v>141660901</v>
          </cell>
          <cell r="AC227">
            <v>150270349</v>
          </cell>
          <cell r="AD227">
            <v>0</v>
          </cell>
          <cell r="AE227">
            <v>60000000</v>
          </cell>
          <cell r="AF227">
            <v>30000000</v>
          </cell>
          <cell r="AG227">
            <v>37000000</v>
          </cell>
          <cell r="AH227">
            <v>7000000</v>
          </cell>
          <cell r="AI227">
            <v>12740148</v>
          </cell>
          <cell r="AJ227">
            <v>0</v>
          </cell>
          <cell r="AK227">
            <v>0</v>
          </cell>
          <cell r="AL227">
            <v>0</v>
          </cell>
          <cell r="AM227">
            <v>-155673838</v>
          </cell>
          <cell r="AN227">
            <v>-494794356</v>
          </cell>
          <cell r="AO227">
            <v>-227428697</v>
          </cell>
          <cell r="AP227">
            <v>-123596</v>
          </cell>
          <cell r="AQ227">
            <v>-132000557.09999999</v>
          </cell>
          <cell r="AR227">
            <v>-47839388.979999997</v>
          </cell>
          <cell r="AS227">
            <v>-46939649.32</v>
          </cell>
          <cell r="AT227">
            <v>-25200000</v>
          </cell>
          <cell r="AU227">
            <v>-62351647</v>
          </cell>
          <cell r="AV227">
            <v>-16991785</v>
          </cell>
          <cell r="AW227">
            <v>-18280674</v>
          </cell>
          <cell r="AX227">
            <v>-6997855</v>
          </cell>
          <cell r="AY227">
            <v>-8829898</v>
          </cell>
          <cell r="AZ227">
            <v>-34549131</v>
          </cell>
          <cell r="BA227">
            <v>0</v>
          </cell>
          <cell r="BB227">
            <v>0</v>
          </cell>
          <cell r="BC227">
            <v>0</v>
          </cell>
          <cell r="BD227">
            <v>0</v>
          </cell>
          <cell r="BE227">
            <v>0</v>
          </cell>
          <cell r="BF227">
            <v>0</v>
          </cell>
          <cell r="BG227">
            <v>0</v>
          </cell>
          <cell r="BH227">
            <v>0</v>
          </cell>
          <cell r="BI227">
            <v>0</v>
          </cell>
          <cell r="BJ227">
            <v>0</v>
          </cell>
          <cell r="BK227">
            <v>0</v>
          </cell>
        </row>
        <row r="228">
          <cell r="C228" t="str">
            <v>1.2.11</v>
          </cell>
          <cell r="D228" t="str">
            <v>Regional convergence (Less developed regions)</v>
          </cell>
          <cell r="E228">
            <v>81947949669</v>
          </cell>
          <cell r="F228">
            <v>81947949669</v>
          </cell>
          <cell r="G228">
            <v>81947949669</v>
          </cell>
          <cell r="H228">
            <v>0</v>
          </cell>
          <cell r="I228">
            <v>0</v>
          </cell>
          <cell r="J228">
            <v>0</v>
          </cell>
          <cell r="K228">
            <v>0</v>
          </cell>
          <cell r="L228">
            <v>0</v>
          </cell>
          <cell r="M228">
            <v>0</v>
          </cell>
          <cell r="N228">
            <v>0</v>
          </cell>
          <cell r="O228">
            <v>0</v>
          </cell>
          <cell r="P228">
            <v>0</v>
          </cell>
          <cell r="Q228">
            <v>0</v>
          </cell>
          <cell r="R228">
            <v>145320331</v>
          </cell>
          <cell r="S228">
            <v>0</v>
          </cell>
          <cell r="T228">
            <v>87262816</v>
          </cell>
          <cell r="U228">
            <v>0</v>
          </cell>
          <cell r="V228">
            <v>0</v>
          </cell>
          <cell r="W228">
            <v>0</v>
          </cell>
          <cell r="X228">
            <v>0</v>
          </cell>
          <cell r="Y228">
            <v>29825122577</v>
          </cell>
          <cell r="Z228">
            <v>24188051265</v>
          </cell>
          <cell r="AA228">
            <v>12349803373</v>
          </cell>
          <cell r="AB228">
            <v>3298597472</v>
          </cell>
          <cell r="AC228">
            <v>4818012849</v>
          </cell>
          <cell r="AD228">
            <v>823143745</v>
          </cell>
          <cell r="AE228">
            <v>0</v>
          </cell>
          <cell r="AF228">
            <v>843260469</v>
          </cell>
          <cell r="AG228">
            <v>734425392</v>
          </cell>
          <cell r="AH228">
            <v>420875921</v>
          </cell>
          <cell r="AI228">
            <v>331048980</v>
          </cell>
          <cell r="AJ228">
            <v>139655743</v>
          </cell>
          <cell r="AK228">
            <v>322111072</v>
          </cell>
          <cell r="AL228">
            <v>0</v>
          </cell>
          <cell r="AM228">
            <v>-636320134</v>
          </cell>
          <cell r="AN228">
            <v>-636112845</v>
          </cell>
          <cell r="AO228">
            <v>-544916048</v>
          </cell>
          <cell r="AP228">
            <v>-1537089229</v>
          </cell>
          <cell r="AQ228">
            <v>-253082310.80000001</v>
          </cell>
          <cell r="AR228">
            <v>-315282227.80000001</v>
          </cell>
          <cell r="AS228">
            <v>-318250263.13999999</v>
          </cell>
          <cell r="AT228">
            <v>-48229697</v>
          </cell>
          <cell r="AU228">
            <v>-147572775</v>
          </cell>
          <cell r="AV228">
            <v>132003406</v>
          </cell>
          <cell r="AW228">
            <v>137266563</v>
          </cell>
          <cell r="AX228">
            <v>21747402</v>
          </cell>
          <cell r="AY228">
            <v>90978537</v>
          </cell>
          <cell r="AZ228">
            <v>-38256380</v>
          </cell>
          <cell r="BA228">
            <v>-55653675.590000004</v>
          </cell>
          <cell r="BB228">
            <v>0</v>
          </cell>
          <cell r="BC228">
            <v>-69836785</v>
          </cell>
          <cell r="BD228">
            <v>0</v>
          </cell>
          <cell r="BE228">
            <v>145320331</v>
          </cell>
          <cell r="BF228">
            <v>0</v>
          </cell>
          <cell r="BG228">
            <v>0</v>
          </cell>
          <cell r="BH228">
            <v>87262816</v>
          </cell>
          <cell r="BI228">
            <v>0</v>
          </cell>
          <cell r="BJ228">
            <v>0</v>
          </cell>
          <cell r="BK228">
            <v>0</v>
          </cell>
        </row>
        <row r="229">
          <cell r="C229" t="str">
            <v>1.2.12</v>
          </cell>
          <cell r="D229" t="str">
            <v>Transition regions</v>
          </cell>
          <cell r="E229">
            <v>71079919</v>
          </cell>
          <cell r="F229">
            <v>71079919</v>
          </cell>
          <cell r="G229">
            <v>71079919</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451980</v>
          </cell>
          <cell r="AE229">
            <v>0</v>
          </cell>
          <cell r="AF229">
            <v>11363225</v>
          </cell>
          <cell r="AG229">
            <v>9989865</v>
          </cell>
          <cell r="AH229">
            <v>5724055</v>
          </cell>
          <cell r="AI229">
            <v>4428408</v>
          </cell>
          <cell r="AJ229">
            <v>1803824</v>
          </cell>
          <cell r="AK229">
            <v>2368984</v>
          </cell>
          <cell r="AL229">
            <v>0</v>
          </cell>
          <cell r="AM229">
            <v>-6439542</v>
          </cell>
          <cell r="AN229">
            <v>-7617512</v>
          </cell>
          <cell r="AO229">
            <v>-13622426</v>
          </cell>
          <cell r="AP229">
            <v>0</v>
          </cell>
          <cell r="AQ229">
            <v>0</v>
          </cell>
          <cell r="AR229">
            <v>-486312</v>
          </cell>
          <cell r="AS229">
            <v>-1680726.92</v>
          </cell>
          <cell r="AT229">
            <v>-962245</v>
          </cell>
          <cell r="AU229">
            <v>-3524357</v>
          </cell>
          <cell r="AV229">
            <v>-390274</v>
          </cell>
          <cell r="AW229">
            <v>-1485493</v>
          </cell>
          <cell r="AX229">
            <v>0</v>
          </cell>
          <cell r="AY229">
            <v>0</v>
          </cell>
          <cell r="AZ229">
            <v>0</v>
          </cell>
          <cell r="BA229">
            <v>-45024.07</v>
          </cell>
          <cell r="BB229">
            <v>0</v>
          </cell>
          <cell r="BC229">
            <v>0</v>
          </cell>
          <cell r="BD229">
            <v>0</v>
          </cell>
          <cell r="BE229">
            <v>0</v>
          </cell>
          <cell r="BF229">
            <v>0</v>
          </cell>
          <cell r="BG229">
            <v>0</v>
          </cell>
          <cell r="BH229">
            <v>0</v>
          </cell>
          <cell r="BI229">
            <v>0</v>
          </cell>
          <cell r="BJ229">
            <v>0</v>
          </cell>
          <cell r="BK229">
            <v>0</v>
          </cell>
        </row>
        <row r="230">
          <cell r="C230" t="str">
            <v>1.2.13</v>
          </cell>
          <cell r="D230" t="str">
            <v>Competitiveness (More developed regions)</v>
          </cell>
          <cell r="E230">
            <v>19264937887</v>
          </cell>
          <cell r="F230">
            <v>19264937887</v>
          </cell>
          <cell r="G230">
            <v>19264937887</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7459223707</v>
          </cell>
          <cell r="Z230">
            <v>6213305587</v>
          </cell>
          <cell r="AA230">
            <v>2315137585</v>
          </cell>
          <cell r="AB230">
            <v>719345955</v>
          </cell>
          <cell r="AC230">
            <v>1079030967</v>
          </cell>
          <cell r="AD230">
            <v>334845041</v>
          </cell>
          <cell r="AE230">
            <v>0</v>
          </cell>
          <cell r="AF230">
            <v>124997523</v>
          </cell>
          <cell r="AG230">
            <v>109296291</v>
          </cell>
          <cell r="AH230">
            <v>62630446</v>
          </cell>
          <cell r="AI230">
            <v>48920943</v>
          </cell>
          <cell r="AJ230">
            <v>20339915</v>
          </cell>
          <cell r="AK230">
            <v>38621325</v>
          </cell>
          <cell r="AL230">
            <v>0</v>
          </cell>
          <cell r="AM230">
            <v>-147654215</v>
          </cell>
          <cell r="AN230">
            <v>-283638458</v>
          </cell>
          <cell r="AO230">
            <v>-6806444</v>
          </cell>
          <cell r="AP230">
            <v>-352334122</v>
          </cell>
          <cell r="AQ230">
            <v>-31224626.989999998</v>
          </cell>
          <cell r="AR230">
            <v>-2801528.24</v>
          </cell>
          <cell r="AS230">
            <v>-837502.17</v>
          </cell>
          <cell r="AT230">
            <v>-8594807</v>
          </cell>
          <cell r="AU230">
            <v>-10578149</v>
          </cell>
          <cell r="AV230">
            <v>-2986950</v>
          </cell>
          <cell r="AW230">
            <v>1867949</v>
          </cell>
          <cell r="AX230">
            <v>21225340</v>
          </cell>
          <cell r="AY230">
            <v>-34549290</v>
          </cell>
          <cell r="AZ230">
            <v>-11748917</v>
          </cell>
          <cell r="BA230">
            <v>-6098113.8799999999</v>
          </cell>
          <cell r="BB230">
            <v>0</v>
          </cell>
          <cell r="BC230">
            <v>133316785</v>
          </cell>
          <cell r="BD230">
            <v>0</v>
          </cell>
          <cell r="BE230">
            <v>0</v>
          </cell>
          <cell r="BF230">
            <v>0</v>
          </cell>
          <cell r="BG230">
            <v>0</v>
          </cell>
          <cell r="BH230">
            <v>0</v>
          </cell>
          <cell r="BI230">
            <v>0</v>
          </cell>
          <cell r="BJ230">
            <v>0</v>
          </cell>
          <cell r="BK230">
            <v>0</v>
          </cell>
        </row>
        <row r="231">
          <cell r="C231" t="str">
            <v>1.2.15</v>
          </cell>
          <cell r="D231" t="str">
            <v>Cohesion fund</v>
          </cell>
          <cell r="E231">
            <v>31993555129</v>
          </cell>
          <cell r="F231">
            <v>31993555129</v>
          </cell>
          <cell r="G231">
            <v>31993555129</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13166752896</v>
          </cell>
          <cell r="Z231">
            <v>10854285786</v>
          </cell>
          <cell r="AA231">
            <v>3203157549</v>
          </cell>
          <cell r="AB231">
            <v>1643636916</v>
          </cell>
          <cell r="AC231">
            <v>827461402</v>
          </cell>
          <cell r="AD231">
            <v>352036978</v>
          </cell>
          <cell r="AE231">
            <v>0</v>
          </cell>
          <cell r="AF231">
            <v>88855435</v>
          </cell>
          <cell r="AG231">
            <v>75524835</v>
          </cell>
          <cell r="AH231">
            <v>25629857</v>
          </cell>
          <cell r="AI231">
            <v>34717009</v>
          </cell>
          <cell r="AJ231">
            <v>15538590</v>
          </cell>
          <cell r="AK231">
            <v>35807237</v>
          </cell>
          <cell r="AL231">
            <v>0</v>
          </cell>
          <cell r="AM231">
            <v>-369414115</v>
          </cell>
          <cell r="AN231">
            <v>-185058058</v>
          </cell>
          <cell r="AO231">
            <v>-55150002</v>
          </cell>
          <cell r="AP231">
            <v>-940301715</v>
          </cell>
          <cell r="AQ231">
            <v>-10878543.289999999</v>
          </cell>
          <cell r="AR231">
            <v>-2950292.67</v>
          </cell>
          <cell r="AS231">
            <v>-10025113.98</v>
          </cell>
          <cell r="AT231">
            <v>0</v>
          </cell>
          <cell r="AU231">
            <v>-25508861</v>
          </cell>
          <cell r="AV231">
            <v>27848763</v>
          </cell>
          <cell r="AW231">
            <v>-8092078</v>
          </cell>
          <cell r="AX231">
            <v>-17214941</v>
          </cell>
          <cell r="AY231">
            <v>-8301897</v>
          </cell>
          <cell r="AZ231">
            <v>-15222543</v>
          </cell>
          <cell r="BA231">
            <v>0</v>
          </cell>
          <cell r="BB231">
            <v>0</v>
          </cell>
          <cell r="BC231">
            <v>-59920000</v>
          </cell>
          <cell r="BD231">
            <v>0</v>
          </cell>
          <cell r="BE231">
            <v>0</v>
          </cell>
          <cell r="BF231">
            <v>0</v>
          </cell>
          <cell r="BG231">
            <v>0</v>
          </cell>
          <cell r="BH231">
            <v>0</v>
          </cell>
          <cell r="BI231">
            <v>0</v>
          </cell>
          <cell r="BJ231">
            <v>0</v>
          </cell>
          <cell r="BK231">
            <v>0</v>
          </cell>
        </row>
        <row r="232">
          <cell r="C232" t="str">
            <v>1.2.2</v>
          </cell>
          <cell r="D232" t="str">
            <v>European territorial cooperation</v>
          </cell>
          <cell r="E232">
            <v>3742164472</v>
          </cell>
          <cell r="F232">
            <v>3742164472</v>
          </cell>
          <cell r="G232">
            <v>3742164472</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1663097550</v>
          </cell>
          <cell r="Z232">
            <v>1096960575</v>
          </cell>
          <cell r="AA232">
            <v>366601142</v>
          </cell>
          <cell r="AB232">
            <v>122244783</v>
          </cell>
          <cell r="AC232">
            <v>103388996</v>
          </cell>
          <cell r="AD232">
            <v>849143</v>
          </cell>
          <cell r="AE232">
            <v>0</v>
          </cell>
          <cell r="AF232">
            <v>28380111</v>
          </cell>
          <cell r="AG232">
            <v>24621113</v>
          </cell>
          <cell r="AH232">
            <v>14110425</v>
          </cell>
          <cell r="AI232">
            <v>11175128</v>
          </cell>
          <cell r="AJ232">
            <v>4780658</v>
          </cell>
          <cell r="AK232">
            <v>12873606</v>
          </cell>
          <cell r="AL232">
            <v>0</v>
          </cell>
          <cell r="AM232">
            <v>-53186582</v>
          </cell>
          <cell r="AN232">
            <v>-24962878</v>
          </cell>
          <cell r="AO232">
            <v>-29667</v>
          </cell>
          <cell r="AP232">
            <v>-176339340</v>
          </cell>
          <cell r="AQ232">
            <v>-14982179.49</v>
          </cell>
          <cell r="AR232">
            <v>-1954527.51</v>
          </cell>
          <cell r="AS232">
            <v>0</v>
          </cell>
          <cell r="AT232">
            <v>-1301134</v>
          </cell>
          <cell r="AU232">
            <v>-5793623</v>
          </cell>
          <cell r="AV232">
            <v>-9642963</v>
          </cell>
          <cell r="AW232">
            <v>-3948668</v>
          </cell>
          <cell r="AX232">
            <v>0</v>
          </cell>
          <cell r="AY232">
            <v>0</v>
          </cell>
          <cell r="AZ232">
            <v>-939679</v>
          </cell>
          <cell r="BA232">
            <v>0</v>
          </cell>
          <cell r="BB232">
            <v>0</v>
          </cell>
          <cell r="BC232">
            <v>0</v>
          </cell>
          <cell r="BD232">
            <v>0</v>
          </cell>
          <cell r="BE232">
            <v>0</v>
          </cell>
          <cell r="BF232">
            <v>0</v>
          </cell>
          <cell r="BG232">
            <v>0</v>
          </cell>
          <cell r="BH232">
            <v>0</v>
          </cell>
          <cell r="BI232">
            <v>0</v>
          </cell>
          <cell r="BJ232">
            <v>0</v>
          </cell>
          <cell r="BK232">
            <v>0</v>
          </cell>
        </row>
        <row r="233">
          <cell r="C233" t="str">
            <v>1.2.31</v>
          </cell>
          <cell r="D233" t="str">
            <v>Technical assistance</v>
          </cell>
          <cell r="E233">
            <v>58348374</v>
          </cell>
          <cell r="F233">
            <v>58348374</v>
          </cell>
          <cell r="G233">
            <v>58348374</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22327832</v>
          </cell>
          <cell r="Z233">
            <v>4567942</v>
          </cell>
          <cell r="AA233">
            <v>1841118</v>
          </cell>
          <cell r="AB233">
            <v>925493</v>
          </cell>
          <cell r="AC233">
            <v>630000</v>
          </cell>
          <cell r="AD233">
            <v>0</v>
          </cell>
          <cell r="AE233">
            <v>0</v>
          </cell>
          <cell r="AF233">
            <v>0</v>
          </cell>
          <cell r="AG233">
            <v>0</v>
          </cell>
          <cell r="AH233">
            <v>0</v>
          </cell>
          <cell r="AI233">
            <v>0</v>
          </cell>
          <cell r="AJ233">
            <v>0</v>
          </cell>
          <cell r="AK233">
            <v>0</v>
          </cell>
          <cell r="AL233">
            <v>0</v>
          </cell>
          <cell r="AM233">
            <v>-13551887</v>
          </cell>
          <cell r="AN233">
            <v>-2697972</v>
          </cell>
          <cell r="AO233">
            <v>-7122990</v>
          </cell>
          <cell r="AP233">
            <v>-139276</v>
          </cell>
          <cell r="AQ233">
            <v>-198203.38</v>
          </cell>
          <cell r="AR233">
            <v>-1496166.73</v>
          </cell>
          <cell r="AS233">
            <v>0</v>
          </cell>
          <cell r="AT233">
            <v>0</v>
          </cell>
          <cell r="AU233">
            <v>-582868</v>
          </cell>
          <cell r="AV233">
            <v>-2080688</v>
          </cell>
          <cell r="AW233">
            <v>-164173</v>
          </cell>
          <cell r="AX233">
            <v>-21766</v>
          </cell>
          <cell r="AY233">
            <v>0</v>
          </cell>
          <cell r="AZ233">
            <v>0</v>
          </cell>
          <cell r="BA233">
            <v>0</v>
          </cell>
          <cell r="BB233">
            <v>0</v>
          </cell>
          <cell r="BC233">
            <v>0</v>
          </cell>
          <cell r="BD233">
            <v>0</v>
          </cell>
          <cell r="BE233">
            <v>0</v>
          </cell>
          <cell r="BF233">
            <v>0</v>
          </cell>
          <cell r="BG233">
            <v>0</v>
          </cell>
          <cell r="BH233">
            <v>0</v>
          </cell>
          <cell r="BI233">
            <v>0</v>
          </cell>
          <cell r="BJ233">
            <v>0</v>
          </cell>
          <cell r="BK233">
            <v>0</v>
          </cell>
        </row>
        <row r="234">
          <cell r="C234" t="str">
            <v>2.0.10</v>
          </cell>
          <cell r="D234" t="str">
            <v>European Agricultural Guarantee Fund (EAGF) -  Market related expenditure and direct payments</v>
          </cell>
          <cell r="E234">
            <v>0</v>
          </cell>
          <cell r="F234">
            <v>0</v>
          </cell>
          <cell r="G234">
            <v>0</v>
          </cell>
          <cell r="H234">
            <v>0</v>
          </cell>
          <cell r="I234">
            <v>-1254728</v>
          </cell>
          <cell r="J234">
            <v>-1196000</v>
          </cell>
          <cell r="K234">
            <v>-1006524</v>
          </cell>
          <cell r="L234">
            <v>0</v>
          </cell>
          <cell r="M234">
            <v>-479631</v>
          </cell>
          <cell r="N234">
            <v>-451200</v>
          </cell>
          <cell r="O234">
            <v>0</v>
          </cell>
          <cell r="P234">
            <v>0</v>
          </cell>
          <cell r="Q234">
            <v>-1397376.72</v>
          </cell>
          <cell r="R234">
            <v>-1289466.1000000001</v>
          </cell>
          <cell r="S234">
            <v>-1048601.05</v>
          </cell>
          <cell r="T234">
            <v>-519525</v>
          </cell>
          <cell r="U234">
            <v>-488523</v>
          </cell>
          <cell r="V234">
            <v>-452428.07</v>
          </cell>
          <cell r="W234">
            <v>0</v>
          </cell>
          <cell r="X234">
            <v>0</v>
          </cell>
          <cell r="Y234">
            <v>-1397377</v>
          </cell>
          <cell r="Z234">
            <v>-1289466</v>
          </cell>
          <cell r="AA234">
            <v>-1048601</v>
          </cell>
          <cell r="AB234">
            <v>-519525</v>
          </cell>
          <cell r="AC234">
            <v>-488523</v>
          </cell>
          <cell r="AD234">
            <v>-452428</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0</v>
          </cell>
          <cell r="AU234">
            <v>0</v>
          </cell>
          <cell r="AV234">
            <v>0</v>
          </cell>
          <cell r="AW234">
            <v>0</v>
          </cell>
          <cell r="AX234">
            <v>0</v>
          </cell>
          <cell r="AY234">
            <v>0</v>
          </cell>
          <cell r="AZ234">
            <v>0</v>
          </cell>
          <cell r="BA234">
            <v>0</v>
          </cell>
          <cell r="BB234">
            <v>0</v>
          </cell>
          <cell r="BC234">
            <v>0</v>
          </cell>
          <cell r="BD234">
            <v>0</v>
          </cell>
          <cell r="BE234">
            <v>0</v>
          </cell>
          <cell r="BF234">
            <v>0</v>
          </cell>
          <cell r="BG234">
            <v>0</v>
          </cell>
          <cell r="BH234">
            <v>0</v>
          </cell>
          <cell r="BI234">
            <v>0</v>
          </cell>
          <cell r="BJ234">
            <v>0</v>
          </cell>
          <cell r="BK234">
            <v>0</v>
          </cell>
        </row>
        <row r="235">
          <cell r="C235" t="str">
            <v>2.0.2</v>
          </cell>
          <cell r="D235">
            <v>0</v>
          </cell>
          <cell r="E235">
            <v>24476440795</v>
          </cell>
          <cell r="F235">
            <v>24476440795</v>
          </cell>
          <cell r="G235">
            <v>24476440795</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10871362159</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-47391827</v>
          </cell>
          <cell r="AN235">
            <v>0</v>
          </cell>
          <cell r="AO235">
            <v>0</v>
          </cell>
          <cell r="AP235">
            <v>0</v>
          </cell>
          <cell r="AQ235">
            <v>0</v>
          </cell>
          <cell r="AR235">
            <v>0</v>
          </cell>
          <cell r="AS235">
            <v>0</v>
          </cell>
          <cell r="AT235">
            <v>0</v>
          </cell>
          <cell r="AU235">
            <v>-13557686809</v>
          </cell>
          <cell r="AV235">
            <v>0</v>
          </cell>
          <cell r="AW235">
            <v>0</v>
          </cell>
          <cell r="AX235">
            <v>0</v>
          </cell>
          <cell r="AY235">
            <v>0</v>
          </cell>
          <cell r="AZ235">
            <v>0</v>
          </cell>
          <cell r="BA235">
            <v>0</v>
          </cell>
          <cell r="BB235">
            <v>0</v>
          </cell>
          <cell r="BC235">
            <v>0</v>
          </cell>
          <cell r="BD235">
            <v>0</v>
          </cell>
          <cell r="BE235">
            <v>0</v>
          </cell>
          <cell r="BF235">
            <v>0</v>
          </cell>
          <cell r="BG235">
            <v>0</v>
          </cell>
          <cell r="BH235">
            <v>0</v>
          </cell>
          <cell r="BI235">
            <v>0</v>
          </cell>
          <cell r="BJ235">
            <v>0</v>
          </cell>
          <cell r="BK235">
            <v>0</v>
          </cell>
        </row>
        <row r="236">
          <cell r="C236" t="str">
            <v>2.0.20</v>
          </cell>
          <cell r="D236" t="str">
            <v>European Agricultural Fund for Rural Development (EAFRD)</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154655</v>
          </cell>
          <cell r="Z236">
            <v>6183658744</v>
          </cell>
          <cell r="AA236">
            <v>4180871343</v>
          </cell>
          <cell r="AB236">
            <v>26626151</v>
          </cell>
          <cell r="AC236">
            <v>0</v>
          </cell>
          <cell r="AD236">
            <v>0</v>
          </cell>
          <cell r="AE236">
            <v>0</v>
          </cell>
          <cell r="AF236">
            <v>0</v>
          </cell>
          <cell r="AG236">
            <v>0</v>
          </cell>
          <cell r="AH236">
            <v>0</v>
          </cell>
          <cell r="AI236">
            <v>0</v>
          </cell>
          <cell r="AJ236">
            <v>0</v>
          </cell>
          <cell r="AK236">
            <v>0</v>
          </cell>
          <cell r="AL236">
            <v>0</v>
          </cell>
          <cell r="AM236">
            <v>0</v>
          </cell>
          <cell r="AN236">
            <v>-249473680</v>
          </cell>
          <cell r="AO236">
            <v>-1313215016</v>
          </cell>
          <cell r="AP236">
            <v>-143889012</v>
          </cell>
          <cell r="AQ236">
            <v>-106923698.90000001</v>
          </cell>
          <cell r="AR236">
            <v>-36417496.060000002</v>
          </cell>
          <cell r="AS236">
            <v>0</v>
          </cell>
          <cell r="AT236">
            <v>0</v>
          </cell>
          <cell r="AU236">
            <v>13470066150</v>
          </cell>
          <cell r="AV236">
            <v>-342928599</v>
          </cell>
          <cell r="AW236">
            <v>-354090763</v>
          </cell>
          <cell r="AX236">
            <v>-16466983</v>
          </cell>
          <cell r="AY236">
            <v>-224768001</v>
          </cell>
          <cell r="AZ236">
            <v>-290196449</v>
          </cell>
          <cell r="BA236">
            <v>0</v>
          </cell>
          <cell r="BB236">
            <v>0</v>
          </cell>
          <cell r="BC236">
            <v>0</v>
          </cell>
          <cell r="BD236">
            <v>-154655</v>
          </cell>
          <cell r="BE236">
            <v>0</v>
          </cell>
          <cell r="BF236">
            <v>0</v>
          </cell>
          <cell r="BG236">
            <v>0</v>
          </cell>
          <cell r="BH236">
            <v>0</v>
          </cell>
          <cell r="BI236">
            <v>0</v>
          </cell>
          <cell r="BJ236">
            <v>0</v>
          </cell>
          <cell r="BK236">
            <v>0</v>
          </cell>
        </row>
        <row r="237">
          <cell r="C237" t="str">
            <v>2.0.31</v>
          </cell>
          <cell r="D237" t="str">
            <v>European Maritime and Fisheries Fund (EMFF)</v>
          </cell>
          <cell r="E237">
            <v>2093136967</v>
          </cell>
          <cell r="F237">
            <v>2093136967</v>
          </cell>
          <cell r="G237">
            <v>2093136967</v>
          </cell>
          <cell r="H237">
            <v>0</v>
          </cell>
          <cell r="I237">
            <v>0</v>
          </cell>
          <cell r="J237">
            <v>497311</v>
          </cell>
          <cell r="K237">
            <v>0</v>
          </cell>
          <cell r="L237">
            <v>0</v>
          </cell>
          <cell r="M237">
            <v>0</v>
          </cell>
          <cell r="N237">
            <v>0</v>
          </cell>
          <cell r="O237">
            <v>0</v>
          </cell>
          <cell r="P237">
            <v>0</v>
          </cell>
          <cell r="Q237">
            <v>565576</v>
          </cell>
          <cell r="R237">
            <v>497310.51</v>
          </cell>
          <cell r="S237">
            <v>0</v>
          </cell>
          <cell r="T237">
            <v>0</v>
          </cell>
          <cell r="U237">
            <v>0</v>
          </cell>
          <cell r="V237">
            <v>0</v>
          </cell>
          <cell r="W237">
            <v>0</v>
          </cell>
          <cell r="X237">
            <v>0</v>
          </cell>
          <cell r="Y237">
            <v>599252491</v>
          </cell>
          <cell r="Z237">
            <v>572223843</v>
          </cell>
          <cell r="AA237">
            <v>160826529</v>
          </cell>
          <cell r="AB237">
            <v>7256453</v>
          </cell>
          <cell r="AC237">
            <v>23605780</v>
          </cell>
          <cell r="AD237">
            <v>0</v>
          </cell>
          <cell r="AE237">
            <v>0</v>
          </cell>
          <cell r="AF237">
            <v>18826537</v>
          </cell>
          <cell r="AG237">
            <v>18826537</v>
          </cell>
          <cell r="AH237">
            <v>18826537</v>
          </cell>
          <cell r="AI237">
            <v>18826537</v>
          </cell>
          <cell r="AJ237">
            <v>21248054</v>
          </cell>
          <cell r="AK237">
            <v>1882654</v>
          </cell>
          <cell r="AL237">
            <v>0</v>
          </cell>
          <cell r="AM237">
            <v>-174956731</v>
          </cell>
          <cell r="AN237">
            <v>-144078177</v>
          </cell>
          <cell r="AO237">
            <v>-12500657</v>
          </cell>
          <cell r="AP237">
            <v>-18608</v>
          </cell>
          <cell r="AQ237">
            <v>-209189556.5</v>
          </cell>
          <cell r="AR237">
            <v>-1301925.49</v>
          </cell>
          <cell r="AS237">
            <v>-34947345.310000002</v>
          </cell>
          <cell r="AT237">
            <v>-898196</v>
          </cell>
          <cell r="AU237">
            <v>-16772931</v>
          </cell>
          <cell r="AV237">
            <v>565576</v>
          </cell>
          <cell r="AW237">
            <v>0</v>
          </cell>
          <cell r="AX237">
            <v>0</v>
          </cell>
          <cell r="AY237">
            <v>0</v>
          </cell>
          <cell r="AZ237">
            <v>-5059476</v>
          </cell>
          <cell r="BA237">
            <v>0</v>
          </cell>
          <cell r="BB237">
            <v>0</v>
          </cell>
          <cell r="BC237">
            <v>-1485768</v>
          </cell>
          <cell r="BD237">
            <v>565576</v>
          </cell>
          <cell r="BE237">
            <v>0</v>
          </cell>
          <cell r="BF237">
            <v>0</v>
          </cell>
          <cell r="BG237">
            <v>0</v>
          </cell>
          <cell r="BH237">
            <v>0</v>
          </cell>
          <cell r="BI237">
            <v>0</v>
          </cell>
          <cell r="BJ237">
            <v>0</v>
          </cell>
          <cell r="BK237">
            <v>0</v>
          </cell>
        </row>
        <row r="238">
          <cell r="C238" t="str">
            <v>2.0.4</v>
          </cell>
          <cell r="D238" t="str">
            <v>Environment and climate action (LIFE)</v>
          </cell>
          <cell r="E238">
            <v>1041106249</v>
          </cell>
          <cell r="F238">
            <v>1040784233</v>
          </cell>
          <cell r="G238">
            <v>1040784233</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228368299</v>
          </cell>
          <cell r="Z238">
            <v>189065515</v>
          </cell>
          <cell r="AA238">
            <v>152978836</v>
          </cell>
          <cell r="AB238">
            <v>104644076</v>
          </cell>
          <cell r="AC238">
            <v>59303268</v>
          </cell>
          <cell r="AD238">
            <v>35370247</v>
          </cell>
          <cell r="AE238">
            <v>35000000</v>
          </cell>
          <cell r="AF238">
            <v>10672516</v>
          </cell>
          <cell r="AG238">
            <v>9273375</v>
          </cell>
          <cell r="AH238">
            <v>8947993</v>
          </cell>
          <cell r="AI238">
            <v>9566218</v>
          </cell>
          <cell r="AJ238">
            <v>9159491</v>
          </cell>
          <cell r="AK238">
            <v>14760340</v>
          </cell>
          <cell r="AL238">
            <v>0</v>
          </cell>
          <cell r="AM238">
            <v>-20344690</v>
          </cell>
          <cell r="AN238">
            <v>-443107</v>
          </cell>
          <cell r="AO238">
            <v>-451496</v>
          </cell>
          <cell r="AP238">
            <v>-1234781</v>
          </cell>
          <cell r="AQ238">
            <v>-45095.73</v>
          </cell>
          <cell r="AR238">
            <v>-128576903.5</v>
          </cell>
          <cell r="AS238">
            <v>-8579527.5899999999</v>
          </cell>
          <cell r="AT238">
            <v>-988347</v>
          </cell>
          <cell r="AU238">
            <v>-3539441</v>
          </cell>
          <cell r="AV238">
            <v>-2037540</v>
          </cell>
          <cell r="AW238">
            <v>-1765735</v>
          </cell>
          <cell r="AX238">
            <v>-7651937</v>
          </cell>
          <cell r="AY238">
            <v>-1323207</v>
          </cell>
          <cell r="AZ238">
            <v>-5174166</v>
          </cell>
          <cell r="BA238">
            <v>-727332.18</v>
          </cell>
          <cell r="BB238">
            <v>0</v>
          </cell>
          <cell r="BC238">
            <v>0</v>
          </cell>
          <cell r="BD238">
            <v>0</v>
          </cell>
          <cell r="BE238">
            <v>0</v>
          </cell>
          <cell r="BF238">
            <v>0</v>
          </cell>
          <cell r="BG238">
            <v>0</v>
          </cell>
          <cell r="BH238">
            <v>0</v>
          </cell>
          <cell r="BI238">
            <v>0</v>
          </cell>
          <cell r="BJ238">
            <v>0</v>
          </cell>
          <cell r="BK238">
            <v>0</v>
          </cell>
        </row>
        <row r="239">
          <cell r="C239" t="str">
            <v>3.0.1</v>
          </cell>
          <cell r="D239" t="str">
            <v>Asylum, Migration and Integration Fund (AMF)</v>
          </cell>
          <cell r="E239">
            <v>891599081</v>
          </cell>
          <cell r="F239">
            <v>891599081</v>
          </cell>
          <cell r="G239">
            <v>891599081</v>
          </cell>
          <cell r="H239">
            <v>0</v>
          </cell>
          <cell r="I239">
            <v>0</v>
          </cell>
          <cell r="J239">
            <v>0</v>
          </cell>
          <cell r="K239">
            <v>0</v>
          </cell>
          <cell r="L239">
            <v>0</v>
          </cell>
          <cell r="M239">
            <v>9464.94</v>
          </cell>
          <cell r="N239">
            <v>0</v>
          </cell>
          <cell r="O239">
            <v>0</v>
          </cell>
          <cell r="P239">
            <v>0</v>
          </cell>
          <cell r="Q239">
            <v>0</v>
          </cell>
          <cell r="R239">
            <v>0</v>
          </cell>
          <cell r="S239">
            <v>0</v>
          </cell>
          <cell r="T239">
            <v>0</v>
          </cell>
          <cell r="U239">
            <v>9465</v>
          </cell>
          <cell r="V239">
            <v>0</v>
          </cell>
          <cell r="W239">
            <v>0</v>
          </cell>
          <cell r="X239">
            <v>0</v>
          </cell>
          <cell r="Y239">
            <v>173770359</v>
          </cell>
          <cell r="Z239">
            <v>134896687</v>
          </cell>
          <cell r="AA239">
            <v>115216264</v>
          </cell>
          <cell r="AB239">
            <v>47657944</v>
          </cell>
          <cell r="AC239">
            <v>7399705</v>
          </cell>
          <cell r="AD239">
            <v>3810495</v>
          </cell>
          <cell r="AE239">
            <v>0</v>
          </cell>
          <cell r="AF239">
            <v>1049527</v>
          </cell>
          <cell r="AG239">
            <v>545951</v>
          </cell>
          <cell r="AH239">
            <v>379040</v>
          </cell>
          <cell r="AI239">
            <v>277475</v>
          </cell>
          <cell r="AJ239">
            <v>116150</v>
          </cell>
          <cell r="AK239">
            <v>110565</v>
          </cell>
          <cell r="AL239">
            <v>0</v>
          </cell>
          <cell r="AM239">
            <v>-64815116</v>
          </cell>
          <cell r="AN239">
            <v>-108166409</v>
          </cell>
          <cell r="AO239">
            <v>-48769489</v>
          </cell>
          <cell r="AP239">
            <v>-77127072</v>
          </cell>
          <cell r="AQ239">
            <v>-33462803.420000002</v>
          </cell>
          <cell r="AR239">
            <v>-58400320.990000002</v>
          </cell>
          <cell r="AS239">
            <v>0</v>
          </cell>
          <cell r="AT239">
            <v>-849490</v>
          </cell>
          <cell r="AU239">
            <v>-5793393</v>
          </cell>
          <cell r="AV239">
            <v>-4185109</v>
          </cell>
          <cell r="AW239">
            <v>-839048</v>
          </cell>
          <cell r="AX239">
            <v>-4915107</v>
          </cell>
          <cell r="AY239">
            <v>0</v>
          </cell>
          <cell r="AZ239">
            <v>-760774</v>
          </cell>
          <cell r="BA239">
            <v>0</v>
          </cell>
          <cell r="BB239">
            <v>0</v>
          </cell>
          <cell r="BC239">
            <v>1890658</v>
          </cell>
          <cell r="BD239">
            <v>0</v>
          </cell>
          <cell r="BE239">
            <v>0</v>
          </cell>
          <cell r="BF239">
            <v>0</v>
          </cell>
          <cell r="BG239">
            <v>0</v>
          </cell>
          <cell r="BH239">
            <v>0</v>
          </cell>
          <cell r="BI239">
            <v>0</v>
          </cell>
          <cell r="BJ239">
            <v>0</v>
          </cell>
          <cell r="BK239">
            <v>0</v>
          </cell>
        </row>
        <row r="240">
          <cell r="C240" t="str">
            <v>3.0.10</v>
          </cell>
          <cell r="D240" t="str">
            <v>Consumer</v>
          </cell>
          <cell r="E240">
            <v>25875001</v>
          </cell>
          <cell r="F240">
            <v>25875001</v>
          </cell>
          <cell r="G240">
            <v>25875001</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15220738</v>
          </cell>
          <cell r="Z240">
            <v>4589107</v>
          </cell>
          <cell r="AA240">
            <v>1754670</v>
          </cell>
          <cell r="AB240">
            <v>68122</v>
          </cell>
          <cell r="AC240">
            <v>168773</v>
          </cell>
          <cell r="AD240">
            <v>44237</v>
          </cell>
          <cell r="AE240">
            <v>0</v>
          </cell>
          <cell r="AF240">
            <v>124899</v>
          </cell>
          <cell r="AG240">
            <v>93772</v>
          </cell>
          <cell r="AH240">
            <v>35580</v>
          </cell>
          <cell r="AI240">
            <v>0</v>
          </cell>
          <cell r="AJ240">
            <v>0</v>
          </cell>
          <cell r="AK240">
            <v>0</v>
          </cell>
          <cell r="AL240">
            <v>0</v>
          </cell>
          <cell r="AM240">
            <v>-1646507</v>
          </cell>
          <cell r="AN240">
            <v>-743646</v>
          </cell>
          <cell r="AO240">
            <v>-315475</v>
          </cell>
          <cell r="AP240">
            <v>-52291</v>
          </cell>
          <cell r="AQ240">
            <v>-133223.67999999999</v>
          </cell>
          <cell r="AR240">
            <v>-2310.6999999999998</v>
          </cell>
          <cell r="AS240">
            <v>-281759.84999999998</v>
          </cell>
          <cell r="AT240">
            <v>-27509</v>
          </cell>
          <cell r="AU240">
            <v>-569207</v>
          </cell>
          <cell r="AV240">
            <v>-219519</v>
          </cell>
          <cell r="AW240">
            <v>-74461</v>
          </cell>
          <cell r="AX240">
            <v>11733</v>
          </cell>
          <cell r="AY240">
            <v>-2686</v>
          </cell>
          <cell r="AZ240">
            <v>0</v>
          </cell>
          <cell r="BA240">
            <v>0</v>
          </cell>
          <cell r="BB240">
            <v>0</v>
          </cell>
          <cell r="BC240">
            <v>0</v>
          </cell>
          <cell r="BD240">
            <v>0</v>
          </cell>
          <cell r="BE240">
            <v>0</v>
          </cell>
          <cell r="BF240">
            <v>0</v>
          </cell>
          <cell r="BG240">
            <v>0</v>
          </cell>
          <cell r="BH240">
            <v>0</v>
          </cell>
          <cell r="BI240">
            <v>0</v>
          </cell>
          <cell r="BJ240">
            <v>0</v>
          </cell>
          <cell r="BK240">
            <v>0</v>
          </cell>
        </row>
      </sheetData>
      <sheetData sheetId="15">
        <row r="6">
          <cell r="C6" t="str">
            <v>1.1.SPEC</v>
          </cell>
        </row>
        <row r="26">
          <cell r="C26" t="str">
            <v>1.1.OTH</v>
          </cell>
          <cell r="D26">
            <v>0</v>
          </cell>
          <cell r="E26">
            <v>136092124.09</v>
          </cell>
          <cell r="F26">
            <v>49666514.719999999</v>
          </cell>
          <cell r="G26">
            <v>23992098.260000002</v>
          </cell>
          <cell r="H26">
            <v>8008826.7999999998</v>
          </cell>
          <cell r="I26">
            <v>4440067.12</v>
          </cell>
          <cell r="J26">
            <v>2865825.07</v>
          </cell>
          <cell r="K26">
            <v>37144.5</v>
          </cell>
        </row>
        <row r="27">
          <cell r="C27" t="str">
            <v>1.1.SPEC</v>
          </cell>
          <cell r="D27">
            <v>0</v>
          </cell>
          <cell r="E27">
            <v>72807495.379999995</v>
          </cell>
          <cell r="F27">
            <v>30347401.68</v>
          </cell>
          <cell r="G27">
            <v>13055868.52</v>
          </cell>
          <cell r="H27">
            <v>2299514.56</v>
          </cell>
          <cell r="I27">
            <v>1381482.1</v>
          </cell>
          <cell r="J27">
            <v>10449.99</v>
          </cell>
          <cell r="K27">
            <v>0</v>
          </cell>
        </row>
        <row r="28">
          <cell r="C28" t="str">
            <v>1.1.PPPA</v>
          </cell>
          <cell r="D28">
            <v>0</v>
          </cell>
          <cell r="E28">
            <v>16897802.239999998</v>
          </cell>
          <cell r="F28">
            <v>7934890.2199999997</v>
          </cell>
          <cell r="G28">
            <v>3759572.25</v>
          </cell>
          <cell r="H28">
            <v>48556.56</v>
          </cell>
          <cell r="I28">
            <v>0</v>
          </cell>
          <cell r="J28">
            <v>0</v>
          </cell>
          <cell r="K28">
            <v>0</v>
          </cell>
        </row>
        <row r="29">
          <cell r="C29" t="str">
            <v>1.1.DAG</v>
          </cell>
          <cell r="D29">
            <v>0</v>
          </cell>
          <cell r="E29">
            <v>18671470.09</v>
          </cell>
          <cell r="F29">
            <v>6368844</v>
          </cell>
          <cell r="G29">
            <v>4504500.46</v>
          </cell>
          <cell r="H29">
            <v>0</v>
          </cell>
          <cell r="I29">
            <v>0</v>
          </cell>
          <cell r="J29">
            <v>0</v>
          </cell>
          <cell r="K29">
            <v>0</v>
          </cell>
        </row>
        <row r="30">
          <cell r="C30" t="str">
            <v>1.2.PPPA</v>
          </cell>
          <cell r="D30">
            <v>0</v>
          </cell>
          <cell r="E30">
            <v>4999288.66</v>
          </cell>
          <cell r="F30">
            <v>1953867.63</v>
          </cell>
          <cell r="G30">
            <v>1299628.1499999999</v>
          </cell>
          <cell r="H30">
            <v>235798.63</v>
          </cell>
          <cell r="I30">
            <v>348080.14</v>
          </cell>
          <cell r="J30">
            <v>0</v>
          </cell>
          <cell r="K30">
            <v>0</v>
          </cell>
        </row>
        <row r="31">
          <cell r="C31" t="str">
            <v>2.0.DAG</v>
          </cell>
          <cell r="D31">
            <v>0</v>
          </cell>
          <cell r="E31">
            <v>3000000</v>
          </cell>
          <cell r="F31">
            <v>0</v>
          </cell>
          <cell r="G31">
            <v>0</v>
          </cell>
          <cell r="H31">
            <v>0</v>
          </cell>
          <cell r="I31">
            <v>0</v>
          </cell>
          <cell r="J31">
            <v>0</v>
          </cell>
          <cell r="K31">
            <v>0</v>
          </cell>
        </row>
        <row r="32">
          <cell r="C32" t="str">
            <v>3.0.SPEC</v>
          </cell>
          <cell r="D32">
            <v>0</v>
          </cell>
          <cell r="E32">
            <v>58444702.840000004</v>
          </cell>
          <cell r="F32">
            <v>10948247.4</v>
          </cell>
          <cell r="G32">
            <v>102003.49</v>
          </cell>
          <cell r="H32">
            <v>26420.57</v>
          </cell>
          <cell r="I32">
            <v>0</v>
          </cell>
          <cell r="J32">
            <v>0</v>
          </cell>
          <cell r="K32">
            <v>0</v>
          </cell>
        </row>
        <row r="33">
          <cell r="C33" t="str">
            <v>3.0.3</v>
          </cell>
          <cell r="D33">
            <v>0</v>
          </cell>
          <cell r="E33">
            <v>27311384.32</v>
          </cell>
          <cell r="F33">
            <v>9914654.7599999998</v>
          </cell>
          <cell r="G33">
            <v>2308158.41</v>
          </cell>
          <cell r="H33">
            <v>0</v>
          </cell>
          <cell r="I33">
            <v>0</v>
          </cell>
          <cell r="J33">
            <v>0</v>
          </cell>
          <cell r="K33">
            <v>0</v>
          </cell>
        </row>
        <row r="34">
          <cell r="C34" t="str">
            <v>3.0.PPPA</v>
          </cell>
          <cell r="D34">
            <v>0</v>
          </cell>
          <cell r="E34">
            <v>9267863.8300000001</v>
          </cell>
          <cell r="F34">
            <v>5015870.8499999996</v>
          </cell>
          <cell r="G34">
            <v>2583826.2599999998</v>
          </cell>
          <cell r="H34">
            <v>1129234.73</v>
          </cell>
          <cell r="I34">
            <v>368916.93</v>
          </cell>
          <cell r="J34">
            <v>0</v>
          </cell>
          <cell r="K34">
            <v>0</v>
          </cell>
        </row>
        <row r="35">
          <cell r="C35" t="str">
            <v>3.0.DAG</v>
          </cell>
          <cell r="D35">
            <v>0</v>
          </cell>
          <cell r="E35">
            <v>8818751.1400000006</v>
          </cell>
          <cell r="F35">
            <v>6425730</v>
          </cell>
          <cell r="G35">
            <v>11563123.48</v>
          </cell>
          <cell r="H35">
            <v>13685000</v>
          </cell>
          <cell r="I35">
            <v>0</v>
          </cell>
          <cell r="J35">
            <v>0</v>
          </cell>
          <cell r="K35">
            <v>0</v>
          </cell>
        </row>
        <row r="36">
          <cell r="C36" t="str">
            <v>3.0.OTH</v>
          </cell>
          <cell r="D36">
            <v>0</v>
          </cell>
          <cell r="E36">
            <v>557100.26</v>
          </cell>
          <cell r="F36">
            <v>0</v>
          </cell>
          <cell r="G36">
            <v>0</v>
          </cell>
          <cell r="H36">
            <v>0</v>
          </cell>
          <cell r="I36">
            <v>0</v>
          </cell>
          <cell r="J36">
            <v>0</v>
          </cell>
          <cell r="K36">
            <v>0</v>
          </cell>
        </row>
        <row r="37">
          <cell r="C37" t="str">
            <v>4.0.SPEC</v>
          </cell>
          <cell r="D37">
            <v>0</v>
          </cell>
          <cell r="E37">
            <v>40444995.950000003</v>
          </cell>
          <cell r="F37">
            <v>22730628.460000001</v>
          </cell>
          <cell r="G37">
            <v>11532926.359999999</v>
          </cell>
          <cell r="H37">
            <v>1831336.51</v>
          </cell>
          <cell r="I37">
            <v>103670.61</v>
          </cell>
          <cell r="J37">
            <v>63628.37</v>
          </cell>
          <cell r="K37">
            <v>0</v>
          </cell>
        </row>
        <row r="38">
          <cell r="C38" t="str">
            <v>4.0.PPPA</v>
          </cell>
          <cell r="D38">
            <v>0</v>
          </cell>
          <cell r="E38">
            <v>12143355.810000001</v>
          </cell>
          <cell r="F38">
            <v>9303938.8200000003</v>
          </cell>
          <cell r="G38">
            <v>5357281.45</v>
          </cell>
          <cell r="H38">
            <v>2206520.84</v>
          </cell>
          <cell r="I38">
            <v>1352703.45</v>
          </cell>
          <cell r="J38">
            <v>184141.89</v>
          </cell>
          <cell r="K38">
            <v>0</v>
          </cell>
        </row>
        <row r="39">
          <cell r="C39" t="str">
            <v>4.0.OTH</v>
          </cell>
          <cell r="D39">
            <v>0</v>
          </cell>
          <cell r="E39">
            <v>23456137.5</v>
          </cell>
          <cell r="F39">
            <v>11998855.470000001</v>
          </cell>
          <cell r="G39">
            <v>14013625.16</v>
          </cell>
          <cell r="H39">
            <v>9282940.6500000004</v>
          </cell>
          <cell r="I39">
            <v>6904069.7300000004</v>
          </cell>
          <cell r="J39">
            <v>1794628.3</v>
          </cell>
          <cell r="K39">
            <v>75516.55</v>
          </cell>
        </row>
        <row r="40">
          <cell r="C40" t="str">
            <v>4.0.DAG</v>
          </cell>
          <cell r="D40">
            <v>0</v>
          </cell>
          <cell r="E40">
            <v>2230173.0499999998</v>
          </cell>
          <cell r="F40">
            <v>0</v>
          </cell>
          <cell r="G40">
            <v>0</v>
          </cell>
          <cell r="H40">
            <v>0</v>
          </cell>
          <cell r="I40">
            <v>0</v>
          </cell>
          <cell r="J40">
            <v>0</v>
          </cell>
          <cell r="K40">
            <v>0</v>
          </cell>
        </row>
        <row r="41">
          <cell r="C41" t="str">
            <v>4.0.7</v>
          </cell>
          <cell r="D41">
            <v>0</v>
          </cell>
          <cell r="E41">
            <v>626774300.05999899</v>
          </cell>
          <cell r="F41">
            <v>121488543.31</v>
          </cell>
          <cell r="G41">
            <v>5440131.8700000001</v>
          </cell>
          <cell r="H41">
            <v>197950.84</v>
          </cell>
          <cell r="I41">
            <v>0</v>
          </cell>
          <cell r="J41">
            <v>0</v>
          </cell>
          <cell r="K41">
            <v>0</v>
          </cell>
        </row>
        <row r="42">
          <cell r="C42" t="str">
            <v>4.0.8</v>
          </cell>
          <cell r="D42">
            <v>0</v>
          </cell>
          <cell r="E42">
            <v>126088395.28</v>
          </cell>
          <cell r="F42">
            <v>7206941.8899999997</v>
          </cell>
          <cell r="G42">
            <v>3286263.08</v>
          </cell>
          <cell r="H42">
            <v>1428735.81</v>
          </cell>
          <cell r="I42">
            <v>2093194.97</v>
          </cell>
          <cell r="J42">
            <v>18000</v>
          </cell>
          <cell r="K42">
            <v>0</v>
          </cell>
        </row>
        <row r="43">
          <cell r="C43" t="str">
            <v>4.0.10</v>
          </cell>
          <cell r="D43">
            <v>0</v>
          </cell>
          <cell r="E43">
            <v>41033</v>
          </cell>
          <cell r="F43">
            <v>0</v>
          </cell>
          <cell r="G43">
            <v>0</v>
          </cell>
          <cell r="H43">
            <v>0</v>
          </cell>
          <cell r="I43">
            <v>0</v>
          </cell>
          <cell r="J43">
            <v>0</v>
          </cell>
          <cell r="K43">
            <v>0</v>
          </cell>
        </row>
        <row r="131">
          <cell r="C131" t="str">
            <v>CATPOL</v>
          </cell>
          <cell r="D131" t="str">
            <v>Description</v>
          </cell>
          <cell r="E131" t="str">
            <v>2014</v>
          </cell>
          <cell r="F131" t="str">
            <v>2015</v>
          </cell>
          <cell r="G131" t="str">
            <v>2016</v>
          </cell>
          <cell r="H131" t="str">
            <v>2017</v>
          </cell>
          <cell r="I131" t="str">
            <v>2018</v>
          </cell>
          <cell r="J131" t="str">
            <v>2019</v>
          </cell>
          <cell r="K131" t="str">
            <v>2020</v>
          </cell>
          <cell r="L131">
            <v>0</v>
          </cell>
          <cell r="M131" t="str">
            <v>Start2014</v>
          </cell>
          <cell r="N131" t="str">
            <v>Start2015</v>
          </cell>
          <cell r="O131" t="str">
            <v>Start2016</v>
          </cell>
          <cell r="P131" t="str">
            <v>Start2017</v>
          </cell>
          <cell r="Q131" t="str">
            <v>Start2018</v>
          </cell>
          <cell r="R131" t="str">
            <v>Start2019</v>
          </cell>
          <cell r="S131" t="str">
            <v>Start2020</v>
          </cell>
        </row>
        <row r="132">
          <cell r="C132" t="str">
            <v>1.1.11</v>
          </cell>
          <cell r="D132" t="str">
            <v>European satellite navigation systems (EGNOS and Galileo)</v>
          </cell>
          <cell r="E132">
            <v>0</v>
          </cell>
          <cell r="F132">
            <v>0</v>
          </cell>
          <cell r="G132">
            <v>-73996.02</v>
          </cell>
          <cell r="H132">
            <v>-311919.71999999997</v>
          </cell>
          <cell r="I132">
            <v>-94865.15</v>
          </cell>
          <cell r="J132">
            <v>0</v>
          </cell>
          <cell r="K132">
            <v>0</v>
          </cell>
          <cell r="L132">
            <v>0</v>
          </cell>
          <cell r="M132">
            <v>379998983.35000002</v>
          </cell>
          <cell r="N132">
            <v>219064938.22</v>
          </cell>
          <cell r="O132">
            <v>78597150.680000007</v>
          </cell>
          <cell r="P132">
            <v>53936421.130000003</v>
          </cell>
          <cell r="Q132">
            <v>6669862.46</v>
          </cell>
          <cell r="R132">
            <v>314158.38</v>
          </cell>
          <cell r="S132">
            <v>314158.38</v>
          </cell>
        </row>
        <row r="133">
          <cell r="C133" t="str">
            <v>1.1.12</v>
          </cell>
          <cell r="D133" t="str">
            <v>International Thermonuclear Experimental Reactor (ITER)</v>
          </cell>
          <cell r="E133">
            <v>0</v>
          </cell>
          <cell r="F133">
            <v>0</v>
          </cell>
          <cell r="G133">
            <v>0</v>
          </cell>
          <cell r="H133">
            <v>0</v>
          </cell>
          <cell r="I133">
            <v>0</v>
          </cell>
          <cell r="J133">
            <v>0</v>
          </cell>
          <cell r="K133">
            <v>0</v>
          </cell>
          <cell r="L133">
            <v>0</v>
          </cell>
          <cell r="M133">
            <v>2076222176</v>
          </cell>
          <cell r="N133">
            <v>1708756224</v>
          </cell>
          <cell r="O133">
            <v>1469068062.6800001</v>
          </cell>
          <cell r="P133">
            <v>1130983062.75</v>
          </cell>
          <cell r="Q133">
            <v>795540262.75</v>
          </cell>
          <cell r="R133">
            <v>545740262.75</v>
          </cell>
          <cell r="S133">
            <v>348435879.75</v>
          </cell>
        </row>
        <row r="134">
          <cell r="C134" t="str">
            <v>1.1.13</v>
          </cell>
          <cell r="D134" t="str">
            <v>European Earth Observation Programme (Copernicus)</v>
          </cell>
          <cell r="E134">
            <v>0</v>
          </cell>
          <cell r="F134">
            <v>0</v>
          </cell>
          <cell r="G134">
            <v>-391049.63</v>
          </cell>
          <cell r="H134">
            <v>0</v>
          </cell>
          <cell r="I134">
            <v>0</v>
          </cell>
          <cell r="J134">
            <v>0</v>
          </cell>
          <cell r="K134">
            <v>0</v>
          </cell>
          <cell r="L134">
            <v>0</v>
          </cell>
          <cell r="M134">
            <v>20491874.329999998</v>
          </cell>
          <cell r="N134">
            <v>2672664.4500000002</v>
          </cell>
          <cell r="O134">
            <v>1127696.6299999999</v>
          </cell>
          <cell r="P134">
            <v>0</v>
          </cell>
          <cell r="Q134">
            <v>0</v>
          </cell>
          <cell r="R134">
            <v>0</v>
          </cell>
          <cell r="S134">
            <v>0</v>
          </cell>
        </row>
        <row r="135">
          <cell r="C135" t="str">
            <v>1.1.2</v>
          </cell>
          <cell r="D135" t="str">
            <v>Nuclear Safety and Decommissioning</v>
          </cell>
          <cell r="E135">
            <v>0</v>
          </cell>
          <cell r="F135">
            <v>0</v>
          </cell>
          <cell r="G135">
            <v>0</v>
          </cell>
          <cell r="H135">
            <v>-18771</v>
          </cell>
          <cell r="I135">
            <v>0</v>
          </cell>
          <cell r="J135">
            <v>0</v>
          </cell>
          <cell r="K135">
            <v>0</v>
          </cell>
          <cell r="L135">
            <v>0</v>
          </cell>
          <cell r="M135">
            <v>932686169.5</v>
          </cell>
          <cell r="N135">
            <v>767988316.79999995</v>
          </cell>
          <cell r="O135">
            <v>620489092.07000005</v>
          </cell>
          <cell r="P135">
            <v>470320551.95999998</v>
          </cell>
          <cell r="Q135">
            <v>209518213.00999999</v>
          </cell>
          <cell r="R135">
            <v>96740718.719999999</v>
          </cell>
          <cell r="S135">
            <v>34697265.310000002</v>
          </cell>
        </row>
        <row r="136">
          <cell r="C136" t="str">
            <v>1.1.31</v>
          </cell>
          <cell r="D136" t="str">
            <v>Horizon 2020</v>
          </cell>
          <cell r="E136">
            <v>62965447.950000003</v>
          </cell>
          <cell r="F136">
            <v>6613455.8399999999</v>
          </cell>
          <cell r="G136">
            <v>-145108790.86000001</v>
          </cell>
          <cell r="H136">
            <v>-353858146.98000002</v>
          </cell>
          <cell r="I136">
            <v>-187612305.28</v>
          </cell>
          <cell r="J136">
            <v>-237455536.18000001</v>
          </cell>
          <cell r="K136">
            <v>-3726265.4</v>
          </cell>
          <cell r="L136">
            <v>0</v>
          </cell>
          <cell r="M136">
            <v>16489970681.91</v>
          </cell>
          <cell r="N136">
            <v>9663470186.7099991</v>
          </cell>
          <cell r="O136">
            <v>5812513781.3500004</v>
          </cell>
          <cell r="P136">
            <v>3376672508.75</v>
          </cell>
          <cell r="Q136">
            <v>1701548086.6900001</v>
          </cell>
          <cell r="R136">
            <v>918087943.23000002</v>
          </cell>
          <cell r="S136">
            <v>481205127.69999999</v>
          </cell>
        </row>
        <row r="137">
          <cell r="C137" t="str">
            <v>1.1.32</v>
          </cell>
          <cell r="D137" t="str">
            <v>Euratom Research and Training Programme</v>
          </cell>
          <cell r="E137">
            <v>2356068.15</v>
          </cell>
          <cell r="F137">
            <v>2271494.35</v>
          </cell>
          <cell r="G137">
            <v>-3011676.46</v>
          </cell>
          <cell r="H137">
            <v>-8388137.9000000004</v>
          </cell>
          <cell r="I137">
            <v>-61667.49</v>
          </cell>
          <cell r="J137">
            <v>0</v>
          </cell>
          <cell r="K137">
            <v>0</v>
          </cell>
          <cell r="L137">
            <v>0</v>
          </cell>
          <cell r="M137">
            <v>145702030.03</v>
          </cell>
          <cell r="N137">
            <v>78444928.819999993</v>
          </cell>
          <cell r="O137">
            <v>41098463.049999997</v>
          </cell>
          <cell r="P137">
            <v>26648337.100000001</v>
          </cell>
          <cell r="Q137">
            <v>11925873.1</v>
          </cell>
          <cell r="R137">
            <v>9609015.2400000002</v>
          </cell>
          <cell r="S137">
            <v>8484079.0399999991</v>
          </cell>
        </row>
        <row r="138">
          <cell r="C138" t="str">
            <v>1.1.4</v>
          </cell>
          <cell r="D138" t="str">
            <v>Competitiveness of enterprises and small and medium-sized enterprises (COSME)</v>
          </cell>
          <cell r="E138">
            <v>162683.96</v>
          </cell>
          <cell r="F138">
            <v>477553.2</v>
          </cell>
          <cell r="G138">
            <v>-34877687.479999997</v>
          </cell>
          <cell r="H138">
            <v>-72208590.969999999</v>
          </cell>
          <cell r="I138">
            <v>-53153057.189999998</v>
          </cell>
          <cell r="J138">
            <v>-11364061.619999999</v>
          </cell>
          <cell r="K138">
            <v>0</v>
          </cell>
          <cell r="L138">
            <v>0</v>
          </cell>
          <cell r="M138">
            <v>842472860.58000004</v>
          </cell>
          <cell r="N138">
            <v>686832931.67999995</v>
          </cell>
          <cell r="O138">
            <v>523918660.42000002</v>
          </cell>
          <cell r="P138">
            <v>388344565.17000002</v>
          </cell>
          <cell r="Q138">
            <v>290012408.47000003</v>
          </cell>
          <cell r="R138">
            <v>186754645.78</v>
          </cell>
          <cell r="S138">
            <v>142404870.05000001</v>
          </cell>
        </row>
        <row r="139">
          <cell r="C139" t="str">
            <v>1.1.5</v>
          </cell>
          <cell r="D139" t="str">
            <v>Education, Training and Sport (Erasmus+)</v>
          </cell>
          <cell r="E139">
            <v>3231388.51</v>
          </cell>
          <cell r="F139">
            <v>525422.56999999995</v>
          </cell>
          <cell r="G139">
            <v>-15623319.9</v>
          </cell>
          <cell r="H139">
            <v>-11572137.33</v>
          </cell>
          <cell r="I139">
            <v>-4044631.61</v>
          </cell>
          <cell r="J139">
            <v>-367598.4</v>
          </cell>
          <cell r="K139">
            <v>0</v>
          </cell>
          <cell r="L139">
            <v>0</v>
          </cell>
          <cell r="M139">
            <v>428820933.48000002</v>
          </cell>
          <cell r="N139">
            <v>170492870.81999999</v>
          </cell>
          <cell r="O139">
            <v>64513707.270000003</v>
          </cell>
          <cell r="P139">
            <v>23293014.489999998</v>
          </cell>
          <cell r="Q139">
            <v>4991920.12</v>
          </cell>
          <cell r="R139">
            <v>702907.07</v>
          </cell>
          <cell r="S139">
            <v>326308.67</v>
          </cell>
        </row>
        <row r="140">
          <cell r="C140" t="str">
            <v>1.1.6</v>
          </cell>
          <cell r="D140" t="str">
            <v>Employment and Social Innovation (EaSI)</v>
          </cell>
          <cell r="E140">
            <v>0</v>
          </cell>
          <cell r="F140">
            <v>6864.32</v>
          </cell>
          <cell r="G140">
            <v>-4531922.47</v>
          </cell>
          <cell r="H140">
            <v>-2146238.69</v>
          </cell>
          <cell r="I140">
            <v>-1002720.41</v>
          </cell>
          <cell r="J140">
            <v>-11450737.4</v>
          </cell>
          <cell r="K140">
            <v>0</v>
          </cell>
          <cell r="L140">
            <v>0</v>
          </cell>
          <cell r="M140">
            <v>164992338.94</v>
          </cell>
          <cell r="N140">
            <v>63858795.689999998</v>
          </cell>
          <cell r="O140">
            <v>28120722.210000001</v>
          </cell>
          <cell r="P140">
            <v>14760795.93</v>
          </cell>
          <cell r="Q140">
            <v>11582827.970000001</v>
          </cell>
          <cell r="R140">
            <v>11360849.65</v>
          </cell>
          <cell r="S140">
            <v>226871.56</v>
          </cell>
        </row>
        <row r="141">
          <cell r="C141" t="str">
            <v>1.1.7</v>
          </cell>
          <cell r="D141" t="str">
            <v>Customs, Fiscalis and Anti-Fraud</v>
          </cell>
          <cell r="E141">
            <v>0</v>
          </cell>
          <cell r="F141">
            <v>2338.92</v>
          </cell>
          <cell r="G141">
            <v>-5056542.1500000004</v>
          </cell>
          <cell r="H141">
            <v>-1531024.83</v>
          </cell>
          <cell r="I141">
            <v>0</v>
          </cell>
          <cell r="J141">
            <v>-234.2</v>
          </cell>
          <cell r="K141">
            <v>0</v>
          </cell>
          <cell r="L141">
            <v>0</v>
          </cell>
          <cell r="M141">
            <v>124688136.53</v>
          </cell>
          <cell r="N141">
            <v>40022732.770000003</v>
          </cell>
          <cell r="O141">
            <v>8437056.9199999999</v>
          </cell>
          <cell r="P141">
            <v>1903807.86</v>
          </cell>
          <cell r="Q141">
            <v>234.2</v>
          </cell>
          <cell r="R141">
            <v>234.2</v>
          </cell>
          <cell r="S141">
            <v>0</v>
          </cell>
        </row>
        <row r="142">
          <cell r="C142" t="str">
            <v>1.1.81</v>
          </cell>
          <cell r="D142" t="str">
            <v>Energy</v>
          </cell>
          <cell r="E142">
            <v>0</v>
          </cell>
          <cell r="F142">
            <v>0</v>
          </cell>
          <cell r="G142">
            <v>-14218024.68</v>
          </cell>
          <cell r="H142">
            <v>0</v>
          </cell>
          <cell r="I142">
            <v>-6373989.8200000003</v>
          </cell>
          <cell r="J142">
            <v>-4594909.45</v>
          </cell>
          <cell r="K142">
            <v>0</v>
          </cell>
          <cell r="L142">
            <v>0</v>
          </cell>
          <cell r="M142">
            <v>108184114.11</v>
          </cell>
          <cell r="N142">
            <v>62001618.829999998</v>
          </cell>
          <cell r="O142">
            <v>38698493.100000001</v>
          </cell>
          <cell r="P142">
            <v>18502745.75</v>
          </cell>
          <cell r="Q142">
            <v>13918690.32</v>
          </cell>
          <cell r="R142">
            <v>6766482.0300000003</v>
          </cell>
          <cell r="S142">
            <v>1614246</v>
          </cell>
        </row>
        <row r="143">
          <cell r="C143" t="str">
            <v>1.1.82</v>
          </cell>
          <cell r="D143" t="str">
            <v>Transport</v>
          </cell>
          <cell r="E143">
            <v>76635</v>
          </cell>
          <cell r="F143">
            <v>0</v>
          </cell>
          <cell r="G143">
            <v>-97666503.590000004</v>
          </cell>
          <cell r="H143">
            <v>-636805325.54999995</v>
          </cell>
          <cell r="I143">
            <v>-261983465.31</v>
          </cell>
          <cell r="J143">
            <v>-9704411.3900000006</v>
          </cell>
          <cell r="K143">
            <v>0</v>
          </cell>
          <cell r="L143">
            <v>0</v>
          </cell>
          <cell r="M143">
            <v>3655704627.9099998</v>
          </cell>
          <cell r="N143">
            <v>2028950862.71</v>
          </cell>
          <cell r="O143">
            <v>1275962670.5999999</v>
          </cell>
          <cell r="P143">
            <v>965286436.5</v>
          </cell>
          <cell r="Q143">
            <v>265860436.09</v>
          </cell>
          <cell r="R143">
            <v>13231582</v>
          </cell>
          <cell r="S143">
            <v>1815988.92</v>
          </cell>
        </row>
        <row r="144">
          <cell r="C144" t="str">
            <v>1.1.83</v>
          </cell>
          <cell r="D144" t="str">
            <v>Information and Communications Technology (ICT)</v>
          </cell>
          <cell r="E144">
            <v>1410</v>
          </cell>
          <cell r="F144">
            <v>48528.67</v>
          </cell>
          <cell r="G144">
            <v>-11770.15</v>
          </cell>
          <cell r="H144">
            <v>0</v>
          </cell>
          <cell r="I144">
            <v>-304.77999999999997</v>
          </cell>
          <cell r="J144">
            <v>0</v>
          </cell>
          <cell r="K144">
            <v>0</v>
          </cell>
          <cell r="L144">
            <v>0</v>
          </cell>
          <cell r="M144">
            <v>11748678.16</v>
          </cell>
          <cell r="N144">
            <v>6118107.5999999996</v>
          </cell>
          <cell r="O144">
            <v>647084.14</v>
          </cell>
          <cell r="P144">
            <v>321946.99</v>
          </cell>
          <cell r="Q144">
            <v>121436.24</v>
          </cell>
          <cell r="R144">
            <v>91470.63</v>
          </cell>
          <cell r="S144">
            <v>91470.63</v>
          </cell>
        </row>
        <row r="145">
          <cell r="C145" t="str">
            <v>1.1.9</v>
          </cell>
          <cell r="D145" t="str">
            <v>Energy projects to aid economic recovery (EERP)</v>
          </cell>
          <cell r="E145">
            <v>0</v>
          </cell>
          <cell r="F145">
            <v>0</v>
          </cell>
          <cell r="G145">
            <v>-227423799.71000001</v>
          </cell>
          <cell r="H145">
            <v>-123595.5</v>
          </cell>
          <cell r="I145">
            <v>-132000557.12</v>
          </cell>
          <cell r="J145">
            <v>-47839388.979999997</v>
          </cell>
          <cell r="K145">
            <v>0</v>
          </cell>
          <cell r="L145">
            <v>0</v>
          </cell>
          <cell r="M145">
            <v>2401934905.0799999</v>
          </cell>
          <cell r="N145">
            <v>2007150262.5699999</v>
          </cell>
          <cell r="O145">
            <v>1110668836.4300001</v>
          </cell>
          <cell r="P145">
            <v>694190138.58000004</v>
          </cell>
          <cell r="Q145">
            <v>545429472.67999995</v>
          </cell>
          <cell r="R145">
            <v>254328668.16999999</v>
          </cell>
          <cell r="S145">
            <v>171940147.84</v>
          </cell>
        </row>
        <row r="146">
          <cell r="C146" t="str">
            <v>1.1.DAG</v>
          </cell>
          <cell r="D146" t="str">
            <v>Decentralised agencies</v>
          </cell>
          <cell r="E146">
            <v>0</v>
          </cell>
          <cell r="F146">
            <v>0</v>
          </cell>
          <cell r="G146">
            <v>-1089386.1299999999</v>
          </cell>
          <cell r="H146">
            <v>0</v>
          </cell>
          <cell r="I146">
            <v>0</v>
          </cell>
          <cell r="J146">
            <v>0</v>
          </cell>
          <cell r="K146">
            <v>0</v>
          </cell>
          <cell r="L146">
            <v>0</v>
          </cell>
          <cell r="M146">
            <v>39658306.130000003</v>
          </cell>
          <cell r="N146">
            <v>11962730.59</v>
          </cell>
          <cell r="O146">
            <v>5593886.5899999999</v>
          </cell>
          <cell r="P146">
            <v>0</v>
          </cell>
          <cell r="Q146">
            <v>0</v>
          </cell>
          <cell r="R146">
            <v>0</v>
          </cell>
          <cell r="S146">
            <v>0</v>
          </cell>
        </row>
        <row r="147">
          <cell r="C147" t="str">
            <v>1.1.OTH</v>
          </cell>
          <cell r="D147" t="str">
            <v>Other actions and programmes</v>
          </cell>
          <cell r="E147">
            <v>8080004.9400000004</v>
          </cell>
          <cell r="F147">
            <v>9279255.8900000006</v>
          </cell>
          <cell r="G147">
            <v>-17702676.68</v>
          </cell>
          <cell r="H147">
            <v>-3455509.21</v>
          </cell>
          <cell r="I147">
            <v>-4443226.3499999996</v>
          </cell>
          <cell r="J147">
            <v>-6350236.79</v>
          </cell>
          <cell r="K147">
            <v>-1683310.24</v>
          </cell>
          <cell r="L147">
            <v>0</v>
          </cell>
          <cell r="M147">
            <v>432767521.52999997</v>
          </cell>
          <cell r="N147">
            <v>178350440.03999999</v>
          </cell>
          <cell r="O147">
            <v>88880894.700000003</v>
          </cell>
          <cell r="P147">
            <v>46657566.609999999</v>
          </cell>
          <cell r="Q147">
            <v>35658735.369999997</v>
          </cell>
          <cell r="R147">
            <v>27093183.18</v>
          </cell>
          <cell r="S147">
            <v>17877121.32</v>
          </cell>
        </row>
        <row r="148">
          <cell r="C148" t="str">
            <v>1.1.PPPA</v>
          </cell>
          <cell r="D148" t="str">
            <v>Pilot projects and preparatory actions</v>
          </cell>
          <cell r="E148">
            <v>0</v>
          </cell>
          <cell r="F148">
            <v>0</v>
          </cell>
          <cell r="G148">
            <v>-1140875.93</v>
          </cell>
          <cell r="H148">
            <v>-330837.55</v>
          </cell>
          <cell r="I148">
            <v>-165945.96</v>
          </cell>
          <cell r="J148">
            <v>-5104239.33</v>
          </cell>
          <cell r="K148">
            <v>0</v>
          </cell>
          <cell r="L148">
            <v>0</v>
          </cell>
          <cell r="M148">
            <v>43931895.710000001</v>
          </cell>
          <cell r="N148">
            <v>17243511.329999998</v>
          </cell>
          <cell r="O148">
            <v>7952385.4299999997</v>
          </cell>
          <cell r="P148">
            <v>4593262.84</v>
          </cell>
          <cell r="Q148">
            <v>5918502.9699999997</v>
          </cell>
          <cell r="R148">
            <v>5752557.0099999998</v>
          </cell>
          <cell r="S148">
            <v>648317.68000000005</v>
          </cell>
        </row>
        <row r="149">
          <cell r="C149" t="str">
            <v>1.1.SPEC</v>
          </cell>
          <cell r="D149" t="str">
            <v>Actions financed under the prerogatives of the Commission and specific competences conferred to the Commission</v>
          </cell>
          <cell r="E149">
            <v>0</v>
          </cell>
          <cell r="F149">
            <v>0</v>
          </cell>
          <cell r="G149">
            <v>-4693327.18</v>
          </cell>
          <cell r="H149">
            <v>-1639334.31</v>
          </cell>
          <cell r="I149">
            <v>-435019.09</v>
          </cell>
          <cell r="J149">
            <v>-4287210</v>
          </cell>
          <cell r="K149">
            <v>0</v>
          </cell>
          <cell r="L149">
            <v>0</v>
          </cell>
          <cell r="M149">
            <v>170784646.05000001</v>
          </cell>
          <cell r="N149">
            <v>62083066.659999996</v>
          </cell>
          <cell r="O149">
            <v>26214444.989999998</v>
          </cell>
          <cell r="P149">
            <v>9849549.3699999992</v>
          </cell>
          <cell r="Q149">
            <v>6465551.0899999999</v>
          </cell>
          <cell r="R149">
            <v>4649049.9000000004</v>
          </cell>
          <cell r="S149">
            <v>467560.65</v>
          </cell>
        </row>
        <row r="150">
          <cell r="C150" t="str">
            <v>1.2.11</v>
          </cell>
          <cell r="D150" t="str">
            <v>Regional convergence (Less developed regions)</v>
          </cell>
          <cell r="E150">
            <v>0</v>
          </cell>
          <cell r="F150">
            <v>0</v>
          </cell>
          <cell r="G150">
            <v>-544916047.58000004</v>
          </cell>
          <cell r="H150">
            <v>-1533503886.77</v>
          </cell>
          <cell r="I150">
            <v>-253082310.81999999</v>
          </cell>
          <cell r="J150">
            <v>-315282227.75</v>
          </cell>
          <cell r="K150">
            <v>-304207949.56999999</v>
          </cell>
          <cell r="L150">
            <v>0</v>
          </cell>
          <cell r="M150">
            <v>81947949669.350006</v>
          </cell>
          <cell r="N150">
            <v>51252414183.559998</v>
          </cell>
          <cell r="O150">
            <v>26560253479.549999</v>
          </cell>
          <cell r="P150">
            <v>13802800621.690001</v>
          </cell>
          <cell r="Q150">
            <v>8968201004.5200005</v>
          </cell>
          <cell r="R150">
            <v>4012330042.4899998</v>
          </cell>
          <cell r="S150">
            <v>2848745561.98</v>
          </cell>
        </row>
        <row r="151">
          <cell r="C151" t="str">
            <v>1.2.12</v>
          </cell>
          <cell r="D151" t="str">
            <v>Transition regions</v>
          </cell>
          <cell r="E151">
            <v>0</v>
          </cell>
          <cell r="F151">
            <v>0</v>
          </cell>
          <cell r="G151">
            <v>-13622426.039999999</v>
          </cell>
          <cell r="H151">
            <v>0</v>
          </cell>
          <cell r="I151">
            <v>0</v>
          </cell>
          <cell r="J151">
            <v>-486312</v>
          </cell>
          <cell r="K151">
            <v>0</v>
          </cell>
          <cell r="L151">
            <v>0</v>
          </cell>
          <cell r="M151">
            <v>71079918.519999996</v>
          </cell>
          <cell r="N151">
            <v>61116019.609999999</v>
          </cell>
          <cell r="O151">
            <v>53108233.539999999</v>
          </cell>
          <cell r="P151">
            <v>38000314.5</v>
          </cell>
          <cell r="Q151">
            <v>38000314.5</v>
          </cell>
          <cell r="R151">
            <v>38000314.5</v>
          </cell>
          <cell r="S151">
            <v>37062022.5</v>
          </cell>
        </row>
        <row r="152">
          <cell r="C152" t="str">
            <v>1.2.13</v>
          </cell>
          <cell r="D152" t="str">
            <v>Competitiveness (More developed regions)</v>
          </cell>
          <cell r="E152">
            <v>0</v>
          </cell>
          <cell r="F152">
            <v>0</v>
          </cell>
          <cell r="G152">
            <v>-6806444.3600000003</v>
          </cell>
          <cell r="H152">
            <v>-352334121.54000002</v>
          </cell>
          <cell r="I152">
            <v>-30881467.039999999</v>
          </cell>
          <cell r="J152">
            <v>-2799751.4</v>
          </cell>
          <cell r="K152">
            <v>0</v>
          </cell>
          <cell r="L152">
            <v>0</v>
          </cell>
          <cell r="M152">
            <v>19264937886.549999</v>
          </cell>
          <cell r="N152">
            <v>11647481815.9</v>
          </cell>
          <cell r="O152">
            <v>5154458193.7399998</v>
          </cell>
          <cell r="P152">
            <v>2854540737.8899999</v>
          </cell>
          <cell r="Q152">
            <v>1787564078.8299999</v>
          </cell>
          <cell r="R152">
            <v>679624276.34000003</v>
          </cell>
          <cell r="S152">
            <v>416136418.75</v>
          </cell>
        </row>
        <row r="153">
          <cell r="C153" t="str">
            <v>1.2.15</v>
          </cell>
          <cell r="D153" t="str">
            <v>Cohesion fund</v>
          </cell>
          <cell r="E153">
            <v>0</v>
          </cell>
          <cell r="F153">
            <v>0</v>
          </cell>
          <cell r="G153">
            <v>-55150002.479999997</v>
          </cell>
          <cell r="H153">
            <v>-940301715.38</v>
          </cell>
          <cell r="I153">
            <v>-10878543.289999999</v>
          </cell>
          <cell r="J153">
            <v>-2950292.67</v>
          </cell>
          <cell r="K153">
            <v>0</v>
          </cell>
          <cell r="L153">
            <v>0</v>
          </cell>
          <cell r="M153">
            <v>31993555128.599998</v>
          </cell>
          <cell r="N153">
            <v>18371827822.220001</v>
          </cell>
          <cell r="O153">
            <v>7360422909.7299995</v>
          </cell>
          <cell r="P153">
            <v>4094023280.46</v>
          </cell>
          <cell r="Q153">
            <v>1492869708.6500001</v>
          </cell>
          <cell r="R153">
            <v>646269131.28999996</v>
          </cell>
          <cell r="S153">
            <v>276059317.56999999</v>
          </cell>
        </row>
        <row r="154">
          <cell r="C154" t="str">
            <v>1.2.2</v>
          </cell>
          <cell r="D154" t="str">
            <v>European territorial cooperation</v>
          </cell>
          <cell r="E154">
            <v>0</v>
          </cell>
          <cell r="F154">
            <v>0</v>
          </cell>
          <cell r="G154">
            <v>-29667</v>
          </cell>
          <cell r="H154">
            <v>-176339340.15000001</v>
          </cell>
          <cell r="I154">
            <v>-14982179.49</v>
          </cell>
          <cell r="J154">
            <v>-1954527.51</v>
          </cell>
          <cell r="K154">
            <v>0</v>
          </cell>
          <cell r="L154">
            <v>0</v>
          </cell>
          <cell r="M154">
            <v>3742164472.3499999</v>
          </cell>
          <cell r="N154">
            <v>2020086716.97</v>
          </cell>
          <cell r="O154">
            <v>888520300.64999998</v>
          </cell>
          <cell r="P154">
            <v>517940823.83999997</v>
          </cell>
          <cell r="Q154">
            <v>219356700.52000001</v>
          </cell>
          <cell r="R154">
            <v>100985524.55</v>
          </cell>
          <cell r="S154">
            <v>97242175.239999995</v>
          </cell>
        </row>
        <row r="155">
          <cell r="C155" t="str">
            <v>1.2.31</v>
          </cell>
          <cell r="D155" t="str">
            <v>Technical assistance</v>
          </cell>
          <cell r="E155">
            <v>0</v>
          </cell>
          <cell r="F155">
            <v>0</v>
          </cell>
          <cell r="G155">
            <v>-7122990.0199999996</v>
          </cell>
          <cell r="H155">
            <v>-139276.35</v>
          </cell>
          <cell r="I155">
            <v>-198203.38</v>
          </cell>
          <cell r="J155">
            <v>-1496166.73</v>
          </cell>
          <cell r="K155">
            <v>0</v>
          </cell>
          <cell r="L155">
            <v>0</v>
          </cell>
          <cell r="M155">
            <v>73146991.450000003</v>
          </cell>
          <cell r="N155">
            <v>20087493.739999998</v>
          </cell>
          <cell r="O155">
            <v>11712797.970000001</v>
          </cell>
          <cell r="P155">
            <v>3117884.34</v>
          </cell>
          <cell r="Q155">
            <v>2324370.11</v>
          </cell>
          <cell r="R155">
            <v>1496166.73</v>
          </cell>
          <cell r="S155">
            <v>0</v>
          </cell>
        </row>
        <row r="156">
          <cell r="C156" t="str">
            <v>1.2.PPPA</v>
          </cell>
          <cell r="D156" t="str">
            <v>Pilot projects and preparatory actions</v>
          </cell>
          <cell r="E156">
            <v>0</v>
          </cell>
          <cell r="F156">
            <v>0</v>
          </cell>
          <cell r="G156">
            <v>-1121689</v>
          </cell>
          <cell r="H156">
            <v>-814439.69</v>
          </cell>
          <cell r="I156">
            <v>0</v>
          </cell>
          <cell r="J156">
            <v>0</v>
          </cell>
          <cell r="K156">
            <v>0</v>
          </cell>
          <cell r="L156">
            <v>0</v>
          </cell>
          <cell r="M156">
            <v>11763820.869999999</v>
          </cell>
          <cell r="N156">
            <v>5258152.0999999996</v>
          </cell>
          <cell r="O156">
            <v>3524755.61</v>
          </cell>
          <cell r="P156">
            <v>1478318.46</v>
          </cell>
          <cell r="Q156">
            <v>428080.14</v>
          </cell>
          <cell r="R156">
            <v>80000</v>
          </cell>
          <cell r="S156">
            <v>80000</v>
          </cell>
        </row>
        <row r="157">
          <cell r="C157" t="str">
            <v>2.0.10</v>
          </cell>
          <cell r="D157" t="str">
            <v>European Agricultural Guarantee Fund (EAGF) -  Market related expenditure and direct payments</v>
          </cell>
          <cell r="E157">
            <v>0</v>
          </cell>
          <cell r="F157">
            <v>0</v>
          </cell>
          <cell r="G157">
            <v>-378796.81</v>
          </cell>
          <cell r="H157">
            <v>-129256.63</v>
          </cell>
          <cell r="I157">
            <v>0</v>
          </cell>
          <cell r="J157">
            <v>0</v>
          </cell>
          <cell r="K157">
            <v>0</v>
          </cell>
          <cell r="L157">
            <v>0</v>
          </cell>
          <cell r="M157">
            <v>39828924.859999999</v>
          </cell>
          <cell r="N157">
            <v>16377668.25</v>
          </cell>
          <cell r="O157">
            <v>3203484.58</v>
          </cell>
          <cell r="P157">
            <v>499687.77</v>
          </cell>
          <cell r="Q157">
            <v>0</v>
          </cell>
          <cell r="R157">
            <v>0</v>
          </cell>
          <cell r="S157">
            <v>0</v>
          </cell>
        </row>
        <row r="158">
          <cell r="C158" t="str">
            <v>2.0.20</v>
          </cell>
          <cell r="D158" t="str">
            <v>European Agricultural Fund for Rural Development (EAFRD)</v>
          </cell>
          <cell r="E158">
            <v>0</v>
          </cell>
          <cell r="F158">
            <v>0</v>
          </cell>
          <cell r="G158">
            <v>-1313215016.04</v>
          </cell>
          <cell r="H158">
            <v>-143889012.40000001</v>
          </cell>
          <cell r="I158">
            <v>-106923698.94</v>
          </cell>
          <cell r="J158">
            <v>-36417496.060000002</v>
          </cell>
          <cell r="K158">
            <v>0</v>
          </cell>
          <cell r="L158">
            <v>0</v>
          </cell>
          <cell r="M158">
            <v>0</v>
          </cell>
          <cell r="N158">
            <v>13470066149.85</v>
          </cell>
          <cell r="O158">
            <v>6693850471.3400002</v>
          </cell>
          <cell r="P158">
            <v>845673349.54999995</v>
          </cell>
          <cell r="Q158">
            <v>658691202.98000002</v>
          </cell>
          <cell r="R158">
            <v>326999503.23000002</v>
          </cell>
          <cell r="S158">
            <v>385558.27</v>
          </cell>
        </row>
        <row r="159">
          <cell r="C159" t="str">
            <v>2.0.31</v>
          </cell>
          <cell r="D159" t="str">
            <v>European Maritime and Fisheries Fund (EMFF)</v>
          </cell>
          <cell r="E159">
            <v>0</v>
          </cell>
          <cell r="F159">
            <v>0</v>
          </cell>
          <cell r="G159">
            <v>-32879601.550000001</v>
          </cell>
          <cell r="H159">
            <v>-26022650.91</v>
          </cell>
          <cell r="I159">
            <v>-231130439.15000001</v>
          </cell>
          <cell r="J159">
            <v>-3532059.7</v>
          </cell>
          <cell r="K159">
            <v>0</v>
          </cell>
          <cell r="L159">
            <v>0</v>
          </cell>
          <cell r="M159">
            <v>2340889845.77</v>
          </cell>
          <cell r="N159">
            <v>1464227674.54</v>
          </cell>
          <cell r="O159">
            <v>623725031.76999998</v>
          </cell>
          <cell r="P159">
            <v>404821362.31999999</v>
          </cell>
          <cell r="Q159">
            <v>363970563.98000002</v>
          </cell>
          <cell r="R159">
            <v>108026588.81</v>
          </cell>
          <cell r="S159">
            <v>99435052.989999995</v>
          </cell>
        </row>
        <row r="160">
          <cell r="C160" t="str">
            <v>2.0.32</v>
          </cell>
          <cell r="D160" t="str">
            <v>Sustainable Fisheries Partnership Agreements (SFPAs) and compulsory contributions to Regional Fisheries Management Organisations (RFMOs) and to other international organisations</v>
          </cell>
          <cell r="E160">
            <v>0</v>
          </cell>
          <cell r="F160">
            <v>0</v>
          </cell>
          <cell r="G160">
            <v>-1500000</v>
          </cell>
          <cell r="H160">
            <v>0</v>
          </cell>
          <cell r="I160">
            <v>0</v>
          </cell>
          <cell r="J160">
            <v>0</v>
          </cell>
          <cell r="K160">
            <v>0</v>
          </cell>
          <cell r="L160">
            <v>0</v>
          </cell>
          <cell r="M160">
            <v>13621043.960000001</v>
          </cell>
          <cell r="N160">
            <v>7500000</v>
          </cell>
          <cell r="O160">
            <v>7500000</v>
          </cell>
          <cell r="P160">
            <v>6000000</v>
          </cell>
          <cell r="Q160">
            <v>0</v>
          </cell>
          <cell r="R160">
            <v>0</v>
          </cell>
          <cell r="S160">
            <v>0</v>
          </cell>
        </row>
        <row r="161">
          <cell r="C161" t="str">
            <v>2.0.4</v>
          </cell>
          <cell r="D161" t="str">
            <v>Environment and climate action (LIFE)</v>
          </cell>
          <cell r="E161">
            <v>187960.3</v>
          </cell>
          <cell r="F161">
            <v>0</v>
          </cell>
          <cell r="G161">
            <v>-447002.83</v>
          </cell>
          <cell r="H161">
            <v>-1234780.78</v>
          </cell>
          <cell r="I161">
            <v>-45095.73</v>
          </cell>
          <cell r="J161">
            <v>-128555960.05</v>
          </cell>
          <cell r="K161">
            <v>0</v>
          </cell>
          <cell r="L161">
            <v>0</v>
          </cell>
          <cell r="M161">
            <v>1057098068.29</v>
          </cell>
          <cell r="N161">
            <v>603313631.64999998</v>
          </cell>
          <cell r="O161">
            <v>427686055.87</v>
          </cell>
          <cell r="P161">
            <v>308325798.25999999</v>
          </cell>
          <cell r="Q161">
            <v>230497704.34</v>
          </cell>
          <cell r="R161">
            <v>206877600.00999999</v>
          </cell>
          <cell r="S161">
            <v>58614464.350000001</v>
          </cell>
        </row>
        <row r="162">
          <cell r="C162" t="str">
            <v>2.0.DAG</v>
          </cell>
          <cell r="D162" t="str">
            <v>Decentralised agencies</v>
          </cell>
          <cell r="E162">
            <v>0</v>
          </cell>
          <cell r="F162">
            <v>0</v>
          </cell>
          <cell r="G162">
            <v>0</v>
          </cell>
          <cell r="H162">
            <v>0</v>
          </cell>
          <cell r="I162">
            <v>0</v>
          </cell>
          <cell r="J162">
            <v>0</v>
          </cell>
          <cell r="K162">
            <v>0</v>
          </cell>
          <cell r="L162">
            <v>0</v>
          </cell>
          <cell r="M162">
            <v>3000000.56</v>
          </cell>
          <cell r="N162">
            <v>0</v>
          </cell>
          <cell r="O162">
            <v>0</v>
          </cell>
          <cell r="P162">
            <v>0</v>
          </cell>
          <cell r="Q162">
            <v>0</v>
          </cell>
          <cell r="R162">
            <v>0</v>
          </cell>
          <cell r="S162">
            <v>0</v>
          </cell>
        </row>
        <row r="163">
          <cell r="C163" t="str">
            <v>2.0.PPPA</v>
          </cell>
          <cell r="D163" t="str">
            <v>Pilot projects and preparatory actions</v>
          </cell>
          <cell r="E163">
            <v>0</v>
          </cell>
          <cell r="F163">
            <v>0</v>
          </cell>
          <cell r="G163">
            <v>-2298620.5499999998</v>
          </cell>
          <cell r="H163">
            <v>-370818.04</v>
          </cell>
          <cell r="I163">
            <v>-925</v>
          </cell>
          <cell r="J163">
            <v>-269008.09999999998</v>
          </cell>
          <cell r="K163">
            <v>0</v>
          </cell>
          <cell r="L163">
            <v>0</v>
          </cell>
          <cell r="M163">
            <v>45163287.789999999</v>
          </cell>
          <cell r="N163">
            <v>19922928.140000001</v>
          </cell>
          <cell r="O163">
            <v>9584371.7899999991</v>
          </cell>
          <cell r="P163">
            <v>2139684.11</v>
          </cell>
          <cell r="Q163">
            <v>1059169.3</v>
          </cell>
          <cell r="R163">
            <v>250912.5</v>
          </cell>
          <cell r="S163">
            <v>0</v>
          </cell>
        </row>
        <row r="164">
          <cell r="C164" t="str">
            <v>3.0.1</v>
          </cell>
          <cell r="D164" t="str">
            <v>Asylum, Migration and Integration Fund (AMF)</v>
          </cell>
          <cell r="E164">
            <v>0</v>
          </cell>
          <cell r="F164">
            <v>0</v>
          </cell>
          <cell r="G164">
            <v>-48769489.369999997</v>
          </cell>
          <cell r="H164">
            <v>-77127071.659999996</v>
          </cell>
          <cell r="I164">
            <v>-32560332.920000002</v>
          </cell>
          <cell r="J164">
            <v>-58392367.079999998</v>
          </cell>
          <cell r="K164">
            <v>0</v>
          </cell>
          <cell r="L164">
            <v>0</v>
          </cell>
          <cell r="M164">
            <v>892672858.49000001</v>
          </cell>
          <cell r="N164">
            <v>642106466.62</v>
          </cell>
          <cell r="O164">
            <v>396045791.69</v>
          </cell>
          <cell r="P164">
            <v>233076333.15000001</v>
          </cell>
          <cell r="Q164">
            <v>103654375.37</v>
          </cell>
          <cell r="R164">
            <v>65386035.399999999</v>
          </cell>
          <cell r="S164">
            <v>3513109.12</v>
          </cell>
        </row>
        <row r="165">
          <cell r="C165" t="str">
            <v>3.0.10</v>
          </cell>
          <cell r="D165" t="str">
            <v>Consumer</v>
          </cell>
          <cell r="E165">
            <v>0</v>
          </cell>
          <cell r="F165">
            <v>0</v>
          </cell>
          <cell r="G165">
            <v>-315475.42</v>
          </cell>
          <cell r="H165">
            <v>-52290.69</v>
          </cell>
          <cell r="I165">
            <v>-133223.67999999999</v>
          </cell>
          <cell r="J165">
            <v>-2310.6999999999998</v>
          </cell>
          <cell r="K165">
            <v>0</v>
          </cell>
          <cell r="L165">
            <v>0</v>
          </cell>
          <cell r="M165">
            <v>26599752.399999999</v>
          </cell>
          <cell r="N165">
            <v>5385719.6699999999</v>
          </cell>
          <cell r="O165">
            <v>1424486.33</v>
          </cell>
          <cell r="P165">
            <v>610875.62</v>
          </cell>
          <cell r="Q165">
            <v>523933.05</v>
          </cell>
          <cell r="R165">
            <v>281759.84999999998</v>
          </cell>
          <cell r="S165">
            <v>281759.84999999998</v>
          </cell>
        </row>
        <row r="166">
          <cell r="C166" t="str">
            <v>3.0.11</v>
          </cell>
          <cell r="D166" t="str">
            <v>Creative Europe</v>
          </cell>
          <cell r="E166">
            <v>555581.56999999995</v>
          </cell>
          <cell r="F166">
            <v>604829.53</v>
          </cell>
          <cell r="G166">
            <v>-4925774.54</v>
          </cell>
          <cell r="H166">
            <v>-1068412.45</v>
          </cell>
          <cell r="I166">
            <v>-1595961.56</v>
          </cell>
          <cell r="J166">
            <v>-168094.38</v>
          </cell>
          <cell r="K166">
            <v>0</v>
          </cell>
          <cell r="L166">
            <v>0</v>
          </cell>
          <cell r="M166">
            <v>162247185.24000001</v>
          </cell>
          <cell r="N166">
            <v>76663307.760000005</v>
          </cell>
          <cell r="O166">
            <v>29702004.390000001</v>
          </cell>
          <cell r="P166">
            <v>10129992.51</v>
          </cell>
          <cell r="Q166">
            <v>5902621.6200000001</v>
          </cell>
          <cell r="R166">
            <v>1281037.6200000001</v>
          </cell>
          <cell r="S166">
            <v>548123.67000000004</v>
          </cell>
        </row>
        <row r="167">
          <cell r="C167" t="str">
            <v>3.0.2</v>
          </cell>
          <cell r="D167" t="str">
            <v>Internal Security Fund</v>
          </cell>
          <cell r="E167">
            <v>0</v>
          </cell>
          <cell r="F167">
            <v>0</v>
          </cell>
          <cell r="G167">
            <v>-51336527.390000001</v>
          </cell>
          <cell r="H167">
            <v>-67453301.150000006</v>
          </cell>
          <cell r="I167">
            <v>-18110857.25</v>
          </cell>
          <cell r="J167">
            <v>-53142338.149999999</v>
          </cell>
          <cell r="K167">
            <v>0</v>
          </cell>
          <cell r="L167">
            <v>0</v>
          </cell>
          <cell r="M167">
            <v>928091303.97000003</v>
          </cell>
          <cell r="N167">
            <v>648990960.20000005</v>
          </cell>
          <cell r="O167">
            <v>456560845.92000002</v>
          </cell>
          <cell r="P167">
            <v>229587589.99000001</v>
          </cell>
          <cell r="Q167">
            <v>89211071.019999996</v>
          </cell>
          <cell r="R167">
            <v>73727306.239999995</v>
          </cell>
          <cell r="S167">
            <v>20797818.649999999</v>
          </cell>
        </row>
        <row r="168">
          <cell r="C168" t="str">
            <v>3.0.3</v>
          </cell>
          <cell r="D168" t="str">
            <v>IT systems</v>
          </cell>
          <cell r="E168">
            <v>0</v>
          </cell>
          <cell r="F168">
            <v>0</v>
          </cell>
          <cell r="G168">
            <v>-4267427.95</v>
          </cell>
          <cell r="H168">
            <v>0</v>
          </cell>
          <cell r="I168">
            <v>0</v>
          </cell>
          <cell r="J168">
            <v>-1802503.01</v>
          </cell>
          <cell r="K168">
            <v>0</v>
          </cell>
          <cell r="L168">
            <v>0</v>
          </cell>
          <cell r="M168">
            <v>75615528.510000005</v>
          </cell>
          <cell r="N168">
            <v>20940792.629999999</v>
          </cell>
          <cell r="O168">
            <v>8343089.3700000001</v>
          </cell>
          <cell r="P168">
            <v>1801663.01</v>
          </cell>
          <cell r="Q168">
            <v>1801663.01</v>
          </cell>
          <cell r="R168">
            <v>1802503.01</v>
          </cell>
          <cell r="S168">
            <v>0</v>
          </cell>
        </row>
        <row r="169">
          <cell r="C169" t="str">
            <v>3.0.4</v>
          </cell>
          <cell r="D169" t="str">
            <v>Justice</v>
          </cell>
          <cell r="E169">
            <v>0</v>
          </cell>
          <cell r="F169">
            <v>0</v>
          </cell>
          <cell r="G169">
            <v>-1172668.5900000001</v>
          </cell>
          <cell r="H169">
            <v>-208336.99</v>
          </cell>
          <cell r="I169">
            <v>-366141.32</v>
          </cell>
          <cell r="J169">
            <v>-204149.49</v>
          </cell>
          <cell r="K169">
            <v>0</v>
          </cell>
          <cell r="L169">
            <v>0</v>
          </cell>
          <cell r="M169">
            <v>76094560.409999996</v>
          </cell>
          <cell r="N169">
            <v>21140950.170000002</v>
          </cell>
          <cell r="O169">
            <v>7851564.1399999997</v>
          </cell>
          <cell r="P169">
            <v>5944943.4900000002</v>
          </cell>
          <cell r="Q169">
            <v>6507501.1600000001</v>
          </cell>
          <cell r="R169">
            <v>6315415.2999999998</v>
          </cell>
          <cell r="S169">
            <v>6171221.7699999996</v>
          </cell>
        </row>
        <row r="170">
          <cell r="C170" t="str">
            <v>3.0.5</v>
          </cell>
          <cell r="D170" t="str">
            <v>Rights, Equality and Citizenship</v>
          </cell>
          <cell r="E170">
            <v>274003.84000000003</v>
          </cell>
          <cell r="F170">
            <v>149627.01999999999</v>
          </cell>
          <cell r="G170">
            <v>-581264.13</v>
          </cell>
          <cell r="H170">
            <v>-142858.79</v>
          </cell>
          <cell r="I170">
            <v>0</v>
          </cell>
          <cell r="J170">
            <v>0</v>
          </cell>
          <cell r="K170">
            <v>0</v>
          </cell>
          <cell r="L170">
            <v>0</v>
          </cell>
          <cell r="M170">
            <v>97782323.769999996</v>
          </cell>
          <cell r="N170">
            <v>31323569.199999999</v>
          </cell>
          <cell r="O170">
            <v>10516235.789999999</v>
          </cell>
          <cell r="P170">
            <v>7360455.8899999997</v>
          </cell>
          <cell r="Q170">
            <v>8069603.7400000002</v>
          </cell>
          <cell r="R170">
            <v>9223665.4399999995</v>
          </cell>
          <cell r="S170">
            <v>9223665.4399999995</v>
          </cell>
        </row>
        <row r="171">
          <cell r="C171" t="str">
            <v>3.0.6</v>
          </cell>
          <cell r="D171" t="str">
            <v>Union Civil protection Mechanism</v>
          </cell>
          <cell r="E171">
            <v>0</v>
          </cell>
          <cell r="F171">
            <v>0</v>
          </cell>
          <cell r="G171">
            <v>-1959325.2</v>
          </cell>
          <cell r="H171">
            <v>-10042969.189999999</v>
          </cell>
          <cell r="I171">
            <v>-6284.47</v>
          </cell>
          <cell r="J171">
            <v>-102638.69</v>
          </cell>
          <cell r="K171">
            <v>0</v>
          </cell>
          <cell r="L171">
            <v>0</v>
          </cell>
          <cell r="M171">
            <v>42969586.350000001</v>
          </cell>
          <cell r="N171">
            <v>24129062.82</v>
          </cell>
          <cell r="O171">
            <v>15679201.15</v>
          </cell>
          <cell r="P171">
            <v>10506233.9</v>
          </cell>
          <cell r="Q171">
            <v>108923.16</v>
          </cell>
          <cell r="R171">
            <v>102638.69</v>
          </cell>
          <cell r="S171">
            <v>0</v>
          </cell>
        </row>
        <row r="172">
          <cell r="C172" t="str">
            <v>3.0.7</v>
          </cell>
          <cell r="D172" t="str">
            <v>Europe for Citizens</v>
          </cell>
          <cell r="E172">
            <v>8637.9</v>
          </cell>
          <cell r="F172">
            <v>15650.99</v>
          </cell>
          <cell r="G172">
            <v>-517960.78</v>
          </cell>
          <cell r="H172">
            <v>-443764.49</v>
          </cell>
          <cell r="I172">
            <v>-64790.74</v>
          </cell>
          <cell r="J172">
            <v>-52443.19</v>
          </cell>
          <cell r="K172">
            <v>0</v>
          </cell>
          <cell r="L172">
            <v>0</v>
          </cell>
          <cell r="M172">
            <v>22578909.420000002</v>
          </cell>
          <cell r="N172">
            <v>9624681.9299999997</v>
          </cell>
          <cell r="O172">
            <v>3272573.11</v>
          </cell>
          <cell r="P172">
            <v>1215745.3700000001</v>
          </cell>
          <cell r="Q172">
            <v>558819.35</v>
          </cell>
          <cell r="R172">
            <v>494028.61</v>
          </cell>
          <cell r="S172">
            <v>441585.42</v>
          </cell>
        </row>
        <row r="173">
          <cell r="C173" t="str">
            <v>3.0.8</v>
          </cell>
          <cell r="D173" t="str">
            <v>Food and feed</v>
          </cell>
          <cell r="E173">
            <v>0</v>
          </cell>
          <cell r="F173">
            <v>0</v>
          </cell>
          <cell r="G173">
            <v>-16519576.43</v>
          </cell>
          <cell r="H173">
            <v>-2779309.39</v>
          </cell>
          <cell r="I173">
            <v>-15078564.800000001</v>
          </cell>
          <cell r="J173">
            <v>0</v>
          </cell>
          <cell r="K173">
            <v>0</v>
          </cell>
          <cell r="L173">
            <v>0</v>
          </cell>
          <cell r="M173">
            <v>449705756.23000002</v>
          </cell>
          <cell r="N173">
            <v>125472023.38</v>
          </cell>
          <cell r="O173">
            <v>45035128.350000001</v>
          </cell>
          <cell r="P173">
            <v>21926983.550000001</v>
          </cell>
          <cell r="Q173">
            <v>18793448.760000002</v>
          </cell>
          <cell r="R173">
            <v>3040019.07</v>
          </cell>
          <cell r="S173">
            <v>2943444.6</v>
          </cell>
        </row>
        <row r="174">
          <cell r="C174" t="str">
            <v>3.0.9</v>
          </cell>
          <cell r="D174" t="str">
            <v>Health</v>
          </cell>
          <cell r="E174">
            <v>0</v>
          </cell>
          <cell r="F174">
            <v>0</v>
          </cell>
          <cell r="G174">
            <v>-2199688.9700000002</v>
          </cell>
          <cell r="H174">
            <v>-26095.97</v>
          </cell>
          <cell r="I174">
            <v>-2475328.73</v>
          </cell>
          <cell r="J174">
            <v>0</v>
          </cell>
          <cell r="K174">
            <v>0</v>
          </cell>
          <cell r="L174">
            <v>0</v>
          </cell>
          <cell r="M174">
            <v>109751088.3</v>
          </cell>
          <cell r="N174">
            <v>57988934.380000003</v>
          </cell>
          <cell r="O174">
            <v>35877288.479999997</v>
          </cell>
          <cell r="P174">
            <v>22308550.050000001</v>
          </cell>
          <cell r="Q174">
            <v>12822992.970000001</v>
          </cell>
          <cell r="R174">
            <v>6822461.0199999996</v>
          </cell>
          <cell r="S174">
            <v>6063541.29</v>
          </cell>
        </row>
        <row r="175">
          <cell r="C175" t="str">
            <v>3.0.DAG</v>
          </cell>
          <cell r="D175" t="str">
            <v>Decentralised agencies</v>
          </cell>
          <cell r="E175">
            <v>0</v>
          </cell>
          <cell r="F175">
            <v>0</v>
          </cell>
          <cell r="G175">
            <v>-29544395.719999999</v>
          </cell>
          <cell r="H175">
            <v>0</v>
          </cell>
          <cell r="I175">
            <v>0</v>
          </cell>
          <cell r="J175">
            <v>0</v>
          </cell>
          <cell r="K175">
            <v>0</v>
          </cell>
          <cell r="L175">
            <v>0</v>
          </cell>
          <cell r="M175">
            <v>93616595.569999993</v>
          </cell>
          <cell r="N175">
            <v>69481561.810000002</v>
          </cell>
          <cell r="O175">
            <v>54792519.200000003</v>
          </cell>
          <cell r="P175">
            <v>13685000</v>
          </cell>
          <cell r="Q175">
            <v>0</v>
          </cell>
          <cell r="R175">
            <v>0</v>
          </cell>
          <cell r="S175">
            <v>0</v>
          </cell>
        </row>
        <row r="176">
          <cell r="C176" t="str">
            <v>3.0.PPPA</v>
          </cell>
          <cell r="D176" t="str">
            <v>Pilot projects and preparatory actions</v>
          </cell>
          <cell r="E176">
            <v>0</v>
          </cell>
          <cell r="F176">
            <v>0</v>
          </cell>
          <cell r="G176">
            <v>-231850.52</v>
          </cell>
          <cell r="H176">
            <v>-606526.74</v>
          </cell>
          <cell r="I176">
            <v>-96014.6</v>
          </cell>
          <cell r="J176">
            <v>-1839188.15</v>
          </cell>
          <cell r="K176">
            <v>0</v>
          </cell>
          <cell r="L176">
            <v>0</v>
          </cell>
          <cell r="M176">
            <v>24295928.359999999</v>
          </cell>
          <cell r="N176">
            <v>8411229.6199999992</v>
          </cell>
          <cell r="O176">
            <v>3703933.03</v>
          </cell>
          <cell r="P176">
            <v>2088065.72</v>
          </cell>
          <cell r="Q176">
            <v>1802067.8</v>
          </cell>
          <cell r="R176">
            <v>2047009.04</v>
          </cell>
          <cell r="S176">
            <v>207820.89</v>
          </cell>
        </row>
        <row r="177">
          <cell r="C177" t="str">
            <v>3.0.SPEC</v>
          </cell>
          <cell r="D177" t="str">
            <v>Actions financed under the prerogatives of the Commission and specific competences conferred to the Commission</v>
          </cell>
          <cell r="E177">
            <v>0</v>
          </cell>
          <cell r="F177">
            <v>0</v>
          </cell>
          <cell r="G177">
            <v>-199913.8</v>
          </cell>
          <cell r="H177">
            <v>-59214</v>
          </cell>
          <cell r="I177">
            <v>0</v>
          </cell>
          <cell r="J177">
            <v>-43731.839999999997</v>
          </cell>
          <cell r="K177">
            <v>0</v>
          </cell>
          <cell r="L177">
            <v>0</v>
          </cell>
          <cell r="M177">
            <v>80294508.340000004</v>
          </cell>
          <cell r="N177">
            <v>13484563.33</v>
          </cell>
          <cell r="O177">
            <v>432617.65</v>
          </cell>
          <cell r="P177">
            <v>166658.35999999999</v>
          </cell>
          <cell r="Q177">
            <v>81023.789999999994</v>
          </cell>
          <cell r="R177">
            <v>81023.789999999994</v>
          </cell>
          <cell r="S177">
            <v>37291.949999999997</v>
          </cell>
        </row>
        <row r="178">
          <cell r="C178" t="str">
            <v>4.0.1</v>
          </cell>
          <cell r="D178" t="str">
            <v>Instrument for Pre-accession assistance (IPA II)</v>
          </cell>
          <cell r="E178">
            <v>0</v>
          </cell>
          <cell r="F178">
            <v>0</v>
          </cell>
          <cell r="G178">
            <v>-120535945.64</v>
          </cell>
          <cell r="H178">
            <v>-54084958.560000002</v>
          </cell>
          <cell r="I178">
            <v>-117634087.73999999</v>
          </cell>
          <cell r="J178">
            <v>-314741463.18000001</v>
          </cell>
          <cell r="K178">
            <v>-400000</v>
          </cell>
          <cell r="L178">
            <v>0</v>
          </cell>
          <cell r="M178">
            <v>6078400081.4399996</v>
          </cell>
          <cell r="N178">
            <v>4119822752.9499998</v>
          </cell>
          <cell r="O178">
            <v>2501708709.4000001</v>
          </cell>
          <cell r="P178">
            <v>1314586135.47</v>
          </cell>
          <cell r="Q178">
            <v>911024686</v>
          </cell>
          <cell r="R178">
            <v>745208568.72000003</v>
          </cell>
          <cell r="S178">
            <v>406087749.63999999</v>
          </cell>
        </row>
        <row r="179">
          <cell r="C179" t="str">
            <v>4.0.10</v>
          </cell>
          <cell r="D179" t="str">
            <v>Macro-financial Assistance (MFA)</v>
          </cell>
          <cell r="E179">
            <v>0</v>
          </cell>
          <cell r="F179">
            <v>0</v>
          </cell>
          <cell r="G179">
            <v>0</v>
          </cell>
          <cell r="H179">
            <v>0</v>
          </cell>
          <cell r="I179">
            <v>0</v>
          </cell>
          <cell r="J179">
            <v>0</v>
          </cell>
          <cell r="K179">
            <v>0</v>
          </cell>
          <cell r="L179">
            <v>0</v>
          </cell>
          <cell r="M179">
            <v>10168162.699999999</v>
          </cell>
          <cell r="N179">
            <v>10000000</v>
          </cell>
          <cell r="O179">
            <v>0</v>
          </cell>
          <cell r="P179">
            <v>0</v>
          </cell>
          <cell r="Q179">
            <v>0</v>
          </cell>
          <cell r="R179">
            <v>0</v>
          </cell>
          <cell r="S179">
            <v>0</v>
          </cell>
        </row>
        <row r="180">
          <cell r="C180" t="str">
            <v>4.0.2</v>
          </cell>
          <cell r="D180" t="str">
            <v>European Neighbourhood Instrument (ENI)</v>
          </cell>
          <cell r="E180">
            <v>0</v>
          </cell>
          <cell r="F180">
            <v>0</v>
          </cell>
          <cell r="G180">
            <v>-239720673.69</v>
          </cell>
          <cell r="H180">
            <v>-129631615.93000001</v>
          </cell>
          <cell r="I180">
            <v>-124670915.23</v>
          </cell>
          <cell r="J180">
            <v>-337379348.32999998</v>
          </cell>
          <cell r="K180">
            <v>-899455.33</v>
          </cell>
          <cell r="L180">
            <v>0</v>
          </cell>
          <cell r="M180">
            <v>6177740823.6499996</v>
          </cell>
          <cell r="N180">
            <v>3662934415</v>
          </cell>
          <cell r="O180">
            <v>2239270670.25</v>
          </cell>
          <cell r="P180">
            <v>1277112741.6099999</v>
          </cell>
          <cell r="Q180">
            <v>835609398.44000006</v>
          </cell>
          <cell r="R180">
            <v>690377745.20000005</v>
          </cell>
          <cell r="S180">
            <v>448425375.69</v>
          </cell>
        </row>
        <row r="181">
          <cell r="C181" t="str">
            <v>4.0.3</v>
          </cell>
          <cell r="D181" t="str">
            <v>Development Cooperation Instrument (DCI)</v>
          </cell>
          <cell r="E181">
            <v>0</v>
          </cell>
          <cell r="F181">
            <v>5000000</v>
          </cell>
          <cell r="G181">
            <v>-230218119.41</v>
          </cell>
          <cell r="H181">
            <v>-152645750.66</v>
          </cell>
          <cell r="I181">
            <v>-173339554.09</v>
          </cell>
          <cell r="J181">
            <v>-141783201.27000001</v>
          </cell>
          <cell r="K181">
            <v>-1485924.94</v>
          </cell>
          <cell r="L181">
            <v>0</v>
          </cell>
          <cell r="M181">
            <v>8279546270.8900003</v>
          </cell>
          <cell r="N181">
            <v>4544668392.0200005</v>
          </cell>
          <cell r="O181">
            <v>2604837623.52</v>
          </cell>
          <cell r="P181">
            <v>1317831496.76</v>
          </cell>
          <cell r="Q181">
            <v>810521684.17999995</v>
          </cell>
          <cell r="R181">
            <v>465550241.13</v>
          </cell>
          <cell r="S181">
            <v>304394988.45999998</v>
          </cell>
        </row>
        <row r="182">
          <cell r="C182" t="str">
            <v>4.0.4</v>
          </cell>
          <cell r="D182" t="str">
            <v>Partnership Instrument (PI)</v>
          </cell>
          <cell r="E182">
            <v>0</v>
          </cell>
          <cell r="F182">
            <v>0</v>
          </cell>
          <cell r="G182">
            <v>-2292869.2400000002</v>
          </cell>
          <cell r="H182">
            <v>-6001595.6200000001</v>
          </cell>
          <cell r="I182">
            <v>-5405806.5700000003</v>
          </cell>
          <cell r="J182">
            <v>-3215197.21</v>
          </cell>
          <cell r="K182">
            <v>-199010</v>
          </cell>
          <cell r="L182">
            <v>0</v>
          </cell>
          <cell r="M182">
            <v>177405832.69</v>
          </cell>
          <cell r="N182">
            <v>87142808.769999996</v>
          </cell>
          <cell r="O182">
            <v>54228705.270000003</v>
          </cell>
          <cell r="P182">
            <v>29171548.780000001</v>
          </cell>
          <cell r="Q182">
            <v>18196763.719999999</v>
          </cell>
          <cell r="R182">
            <v>10588551.039999999</v>
          </cell>
          <cell r="S182">
            <v>7469378.7999999998</v>
          </cell>
        </row>
        <row r="183">
          <cell r="C183" t="str">
            <v>4.0.5</v>
          </cell>
          <cell r="D183" t="str">
            <v>European Instrument for Democracy and Human Rights (EIDHR)</v>
          </cell>
          <cell r="E183">
            <v>0</v>
          </cell>
          <cell r="F183">
            <v>0</v>
          </cell>
          <cell r="G183">
            <v>-3135064.44</v>
          </cell>
          <cell r="H183">
            <v>-1473023.97</v>
          </cell>
          <cell r="I183">
            <v>-7424336.04</v>
          </cell>
          <cell r="J183">
            <v>-6259581.4199999999</v>
          </cell>
          <cell r="K183">
            <v>0</v>
          </cell>
          <cell r="L183">
            <v>0</v>
          </cell>
          <cell r="M183">
            <v>349530537.82999998</v>
          </cell>
          <cell r="N183">
            <v>95129570.159999996</v>
          </cell>
          <cell r="O183">
            <v>43447864.5</v>
          </cell>
          <cell r="P183">
            <v>23852342.789999999</v>
          </cell>
          <cell r="Q183">
            <v>18671137.890000001</v>
          </cell>
          <cell r="R183">
            <v>11998282.380000001</v>
          </cell>
          <cell r="S183">
            <v>6833241.3499999996</v>
          </cell>
        </row>
        <row r="184">
          <cell r="C184" t="str">
            <v>4.0.6</v>
          </cell>
          <cell r="D184" t="str">
            <v>Instrument contributing to Stability and Peace (IcSP)</v>
          </cell>
          <cell r="E184">
            <v>0</v>
          </cell>
          <cell r="F184">
            <v>0</v>
          </cell>
          <cell r="G184">
            <v>-16487400.800000001</v>
          </cell>
          <cell r="H184">
            <v>-11162657.01</v>
          </cell>
          <cell r="I184">
            <v>-31172981.129999999</v>
          </cell>
          <cell r="J184">
            <v>-5216982.99</v>
          </cell>
          <cell r="K184">
            <v>0</v>
          </cell>
          <cell r="L184">
            <v>0</v>
          </cell>
          <cell r="M184">
            <v>578549734.83000004</v>
          </cell>
          <cell r="N184">
            <v>227397987.94999999</v>
          </cell>
          <cell r="O184">
            <v>144630486.34</v>
          </cell>
          <cell r="P184">
            <v>80926899.670000002</v>
          </cell>
          <cell r="Q184">
            <v>61276233.729999997</v>
          </cell>
          <cell r="R184">
            <v>25131742.039999999</v>
          </cell>
          <cell r="S184">
            <v>18323115.359999999</v>
          </cell>
        </row>
        <row r="185">
          <cell r="C185" t="str">
            <v>4.0.7</v>
          </cell>
          <cell r="D185" t="str">
            <v>Humanitarian aid</v>
          </cell>
          <cell r="E185">
            <v>0</v>
          </cell>
          <cell r="F185">
            <v>0</v>
          </cell>
          <cell r="G185">
            <v>0</v>
          </cell>
          <cell r="H185">
            <v>-38076629.380000003</v>
          </cell>
          <cell r="I185">
            <v>-31179777.760000002</v>
          </cell>
          <cell r="J185">
            <v>-35048829.640000001</v>
          </cell>
          <cell r="K185">
            <v>0</v>
          </cell>
          <cell r="L185">
            <v>0</v>
          </cell>
          <cell r="M185">
            <v>867737719.91999996</v>
          </cell>
          <cell r="N185">
            <v>208319162.59</v>
          </cell>
          <cell r="O185">
            <v>107346211.23</v>
          </cell>
          <cell r="P185">
            <v>103350480.81</v>
          </cell>
          <cell r="Q185">
            <v>65229991.259999998</v>
          </cell>
          <cell r="R185">
            <v>34635535.359999999</v>
          </cell>
          <cell r="S185">
            <v>0</v>
          </cell>
        </row>
        <row r="186">
          <cell r="C186" t="str">
            <v>4.0.8</v>
          </cell>
          <cell r="D186" t="str">
            <v>Common Foreign and Security Policy (CFSP)</v>
          </cell>
          <cell r="E186">
            <v>0</v>
          </cell>
          <cell r="F186">
            <v>0</v>
          </cell>
          <cell r="G186">
            <v>-21834776.539999999</v>
          </cell>
          <cell r="H186">
            <v>-4775219.08</v>
          </cell>
          <cell r="I186">
            <v>-13083044.08</v>
          </cell>
          <cell r="J186">
            <v>-19017996.100000001</v>
          </cell>
          <cell r="K186">
            <v>0</v>
          </cell>
          <cell r="L186">
            <v>0</v>
          </cell>
          <cell r="M186">
            <v>261604989.61000001</v>
          </cell>
          <cell r="N186">
            <v>102707138.42</v>
          </cell>
          <cell r="O186">
            <v>67128930.599999994</v>
          </cell>
          <cell r="P186">
            <v>42007890.979999997</v>
          </cell>
          <cell r="Q186">
            <v>35803936.090000004</v>
          </cell>
          <cell r="R186">
            <v>19789634.079999998</v>
          </cell>
          <cell r="S186">
            <v>753637.98</v>
          </cell>
        </row>
        <row r="187">
          <cell r="C187" t="str">
            <v>4.0.9</v>
          </cell>
          <cell r="D187" t="str">
            <v>Instrument for Nuclear Safety Cooperation (INSC)</v>
          </cell>
          <cell r="E187">
            <v>0</v>
          </cell>
          <cell r="F187">
            <v>0</v>
          </cell>
          <cell r="G187">
            <v>-779880.55</v>
          </cell>
          <cell r="H187">
            <v>-5144901.7</v>
          </cell>
          <cell r="I187">
            <v>-7611183.6900000004</v>
          </cell>
          <cell r="J187">
            <v>-3437293.86</v>
          </cell>
          <cell r="K187">
            <v>0</v>
          </cell>
          <cell r="L187">
            <v>0</v>
          </cell>
          <cell r="M187">
            <v>216096866.59999999</v>
          </cell>
          <cell r="N187">
            <v>118346282.22</v>
          </cell>
          <cell r="O187">
            <v>58624493.399999999</v>
          </cell>
          <cell r="P187">
            <v>28182572.82</v>
          </cell>
          <cell r="Q187">
            <v>15408371.9</v>
          </cell>
          <cell r="R187">
            <v>9090329.0500000007</v>
          </cell>
          <cell r="S187">
            <v>5297631.5</v>
          </cell>
        </row>
        <row r="188">
          <cell r="C188" t="str">
            <v>4.0.DAG</v>
          </cell>
          <cell r="D188" t="str">
            <v>Decentralised agencies</v>
          </cell>
          <cell r="E188">
            <v>0</v>
          </cell>
          <cell r="F188">
            <v>0</v>
          </cell>
          <cell r="G188">
            <v>0</v>
          </cell>
          <cell r="H188">
            <v>0</v>
          </cell>
          <cell r="I188">
            <v>0</v>
          </cell>
          <cell r="J188">
            <v>0</v>
          </cell>
          <cell r="K188">
            <v>0</v>
          </cell>
          <cell r="L188">
            <v>0</v>
          </cell>
          <cell r="M188">
            <v>2230173.0499999998</v>
          </cell>
          <cell r="N188">
            <v>0</v>
          </cell>
          <cell r="O188">
            <v>0</v>
          </cell>
          <cell r="P188">
            <v>0</v>
          </cell>
          <cell r="Q188">
            <v>0</v>
          </cell>
          <cell r="R188">
            <v>0</v>
          </cell>
          <cell r="S188">
            <v>0</v>
          </cell>
        </row>
        <row r="189">
          <cell r="C189" t="str">
            <v>4.0.OTH</v>
          </cell>
          <cell r="D189" t="str">
            <v>Other actions and programmes</v>
          </cell>
          <cell r="E189">
            <v>4209094.4000000004</v>
          </cell>
          <cell r="F189">
            <v>4757.17</v>
          </cell>
          <cell r="G189">
            <v>0</v>
          </cell>
          <cell r="H189">
            <v>-910391</v>
          </cell>
          <cell r="I189">
            <v>-12459564.460000001</v>
          </cell>
          <cell r="J189">
            <v>-4573756.9000000004</v>
          </cell>
          <cell r="K189">
            <v>0</v>
          </cell>
          <cell r="L189">
            <v>0</v>
          </cell>
          <cell r="M189">
            <v>129462204.62</v>
          </cell>
          <cell r="N189">
            <v>50192407.159999996</v>
          </cell>
          <cell r="O189">
            <v>31017801.690000001</v>
          </cell>
          <cell r="P189">
            <v>18764501.77</v>
          </cell>
          <cell r="Q189">
            <v>16758746.300000001</v>
          </cell>
          <cell r="R189">
            <v>4856196.58</v>
          </cell>
          <cell r="S189">
            <v>3519997.04</v>
          </cell>
        </row>
        <row r="190">
          <cell r="C190" t="str">
            <v>4.0.PPPA</v>
          </cell>
          <cell r="D190" t="str">
            <v>Pilot projects and preparatory actions</v>
          </cell>
          <cell r="E190">
            <v>0</v>
          </cell>
          <cell r="F190">
            <v>0</v>
          </cell>
          <cell r="G190">
            <v>-375030.93</v>
          </cell>
          <cell r="H190">
            <v>-1509872.02</v>
          </cell>
          <cell r="I190">
            <v>-973506.88</v>
          </cell>
          <cell r="J190">
            <v>-2831820.31</v>
          </cell>
          <cell r="K190">
            <v>0</v>
          </cell>
          <cell r="L190">
            <v>0</v>
          </cell>
          <cell r="M190">
            <v>42464480.25</v>
          </cell>
          <cell r="N190">
            <v>26825149.84</v>
          </cell>
          <cell r="O190">
            <v>14484448.029999999</v>
          </cell>
          <cell r="P190">
            <v>8788040.3100000005</v>
          </cell>
          <cell r="Q190">
            <v>5964858.4400000004</v>
          </cell>
          <cell r="R190">
            <v>3827950.94</v>
          </cell>
          <cell r="S190">
            <v>765560.62</v>
          </cell>
        </row>
        <row r="191">
          <cell r="C191" t="str">
            <v>4.0.SPEC</v>
          </cell>
          <cell r="D191" t="str">
            <v>Actions financed under the prerogatives of the Commission and specific competences conferred to the Commission</v>
          </cell>
          <cell r="E191">
            <v>0</v>
          </cell>
          <cell r="F191">
            <v>0</v>
          </cell>
          <cell r="G191">
            <v>-105111.43</v>
          </cell>
          <cell r="H191">
            <v>-8258312.96</v>
          </cell>
          <cell r="I191">
            <v>-636633.22</v>
          </cell>
          <cell r="J191">
            <v>-2286843.06</v>
          </cell>
          <cell r="K191">
            <v>0</v>
          </cell>
          <cell r="L191">
            <v>0</v>
          </cell>
          <cell r="M191">
            <v>100884696.3</v>
          </cell>
          <cell r="N191">
            <v>35657541.509999998</v>
          </cell>
          <cell r="O191">
            <v>14899961.76</v>
          </cell>
          <cell r="P191">
            <v>12345907.66</v>
          </cell>
          <cell r="Q191">
            <v>3981460.71</v>
          </cell>
          <cell r="R191">
            <v>3341953.89</v>
          </cell>
          <cell r="S191">
            <v>1055110.83</v>
          </cell>
        </row>
        <row r="192">
          <cell r="C192">
            <v>0</v>
          </cell>
          <cell r="D192" t="str">
            <v>Sum:</v>
          </cell>
          <cell r="E192">
            <v>82108916.519999996</v>
          </cell>
          <cell r="F192">
            <v>24999778.469999999</v>
          </cell>
          <cell r="G192">
            <v>-3350135864.7600002</v>
          </cell>
          <cell r="H192">
            <v>-4841153947.5799999</v>
          </cell>
          <cell r="I192">
            <v>-1895573509.3599999</v>
          </cell>
          <cell r="J192">
            <v>0</v>
          </cell>
          <cell r="K192">
            <v>0</v>
          </cell>
          <cell r="L192">
            <v>0</v>
          </cell>
          <cell r="M192">
            <v>195429098397.98999</v>
          </cell>
          <cell r="N192">
            <v>131779432878.92999</v>
          </cell>
          <cell r="O192">
            <v>67950916359.989998</v>
          </cell>
          <cell r="P192">
            <v>34922956225.010002</v>
          </cell>
          <cell r="Q192">
            <v>0</v>
          </cell>
          <cell r="R192">
            <v>0</v>
          </cell>
          <cell r="S192">
            <v>0</v>
          </cell>
        </row>
      </sheetData>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TF+matching+cofin"/>
      <sheetName val="Ranges"/>
      <sheetName val="reconciliation"/>
      <sheetName val="For interface JTF Next Gen EU"/>
      <sheetName val="For interface JTF MFF"/>
      <sheetName val="summary_net_of _TA"/>
      <sheetName val="summary"/>
      <sheetName val="Simplified table"/>
      <sheetName val="parameters"/>
      <sheetName val="notes"/>
      <sheetName val="Sheet1"/>
      <sheetName val="NUTS2"/>
      <sheetName val="N2data"/>
      <sheetName val="Sheet2"/>
      <sheetName val="Energy statistics"/>
      <sheetName val="coal"/>
      <sheetName val="B_mining_quarrying"/>
      <sheetName val="nb_regions"/>
      <sheetName val="How much oil shale and peat"/>
      <sheetName val="GHG emission MS level"/>
      <sheetName val="table peat oil shale"/>
      <sheetName val="employment 2017 sbs"/>
      <sheetName val="nb of missing data"/>
      <sheetName val="Simplified_table2"/>
    </sheetNames>
    <sheetDataSet>
      <sheetData sheetId="0"/>
      <sheetData sheetId="1"/>
      <sheetData sheetId="2"/>
      <sheetData sheetId="3">
        <row r="32">
          <cell r="I32">
            <v>16.954810000000002</v>
          </cell>
        </row>
      </sheetData>
      <sheetData sheetId="4">
        <row r="2">
          <cell r="B2">
            <v>10.793114671885505</v>
          </cell>
        </row>
      </sheetData>
      <sheetData sheetId="5">
        <row r="5">
          <cell r="E5">
            <v>79.958237999999994</v>
          </cell>
        </row>
      </sheetData>
      <sheetData sheetId="6"/>
      <sheetData sheetId="7"/>
      <sheetData sheetId="8">
        <row r="3">
          <cell r="I3" t="str">
            <v>yes</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data NUTS2"/>
      <sheetName val="data MS"/>
      <sheetName val="Decomposition allocation"/>
      <sheetName val="table distrib"/>
      <sheetName val="MD-&gt;N2LD+TRANS"/>
      <sheetName val="CF"/>
      <sheetName val="COOP"/>
      <sheetName val="decomposition Aid intensity"/>
      <sheetName val="Comparaison print simplified"/>
      <sheetName val="From MD to MS by indicator"/>
      <sheetName val="results_ms"/>
      <sheetName val="Comparaison for print"/>
      <sheetName val="without GNI order"/>
      <sheetName val="Comparaison"/>
      <sheetName val="results_ms_distribution"/>
      <sheetName val="N2 allocation"/>
      <sheetName val="From NUTS2 to MS "/>
      <sheetName val="BORDERS_categories"/>
      <sheetName val="reconstruction2011"/>
      <sheetName val="A_Initial_amount"/>
      <sheetName val="B_capping"/>
      <sheetName val="C_CF third"/>
      <sheetName val="D_Safety_net"/>
      <sheetName val="D2_redistrib_safety"/>
      <sheetName val="E_ad_hoc_adjustments"/>
      <sheetName val="F_with_ad_hoc_adjustments"/>
      <sheetName val="Sheet5cr"/>
      <sheetName val="transferts1"/>
      <sheetName val="transferts2"/>
      <sheetName val="Sheet5tr1"/>
      <sheetName val="TA_deduction"/>
      <sheetName val="Sheet6"/>
      <sheetName val="Sheet6cr"/>
      <sheetName val="Sheet7"/>
      <sheetName val="6b after CEF and transfer1 "/>
      <sheetName val="F_in_current_prices"/>
      <sheetName val="N2LD"/>
      <sheetName val="LD-&gt;TRANS+MD"/>
      <sheetName val="Safety net MD for TRANS"/>
      <sheetName val="N2TRANS"/>
      <sheetName val="N2MD"/>
      <sheetName val="comp with actual+midterm"/>
      <sheetName val="Info"/>
      <sheetName val="List versions"/>
      <sheetName val="Sheet1"/>
      <sheetName val="Pop"/>
      <sheetName val="GDP_PPS"/>
      <sheetName val="PPS_capita"/>
      <sheetName val="DE TRANS and IT 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zykový prevodník"/>
      <sheetName val="1. požiadavky partnerov"/>
      <sheetName val="2B. annual breakdown"/>
      <sheetName val="3. parametre"/>
      <sheetName val="3. limity"/>
      <sheetName val="3. Verzia_1_0"/>
      <sheetName val="10-10-10"/>
      <sheetName val="7-10-10"/>
      <sheetName val="4. parametre"/>
      <sheetName val="Pivot_table"/>
      <sheetName val="Verification_SK vs EC tables"/>
      <sheetName val="Verification_SK vs EC table_rev"/>
      <sheetName val="SK"/>
      <sheetName val="4. limity"/>
      <sheetName val="ERDF thematic concentration "/>
      <sheetName val="MS Ref. Table 2021-27"/>
      <sheetName val="Ref. Table SK 2021-27_funds"/>
      <sheetName val="PSK_Verzia_6_0_Tem_koncentracia"/>
      <sheetName val="IÚI-UMR"/>
      <sheetName val="IÚI-VÚC"/>
      <sheetName val="PSK_Verzia_6_0_SK"/>
      <sheetName val="PSK_Version_6_0_EN"/>
      <sheetName val="6_Verzia_2_0_PD_tabulky"/>
      <sheetName val="4_Verzia_2_0_OP_tabulky"/>
      <sheetName val="6_Verzia_rezorty_alokacie"/>
      <sheetName val="FST"/>
      <sheetName val="KF"/>
      <sheetName val="ESF+"/>
      <sheetName val="Verzia_5_5-10-2_SK_MPK"/>
      <sheetName val="6_Verzia_2_0_oblasti_a_regiony"/>
      <sheetName val="6_Verzia_2_0_politicke_strany"/>
      <sheetName val="4. Verzia_2_0 5-10-2_SK_CP1"/>
      <sheetName val="4. Verzia_2_0 5-10-2_SK_CP2"/>
      <sheetName val="4. Verzia_2_0 5-10-2_SK_CP3"/>
      <sheetName val="4. Verzia_2_0 5-10-2_SK_CP4"/>
      <sheetName val="4. Verzia_2_0 5-10-2_SK_CP5"/>
      <sheetName val="4. Verzia_2_0 5-10-2_SK_BSK"/>
      <sheetName val="4. Verzia_2_0 5-10-2_SK_4"/>
      <sheetName val="MDV"/>
      <sheetName val="MŽP"/>
      <sheetName val="MPSVR"/>
      <sheetName val="MŠVVŠ"/>
      <sheetName val="MZ"/>
      <sheetName val="MIRRI"/>
      <sheetName val="MV"/>
      <sheetName val="MK"/>
      <sheetName val="UV"/>
      <sheetName val="MH a SIEA"/>
      <sheetName val="Gestor_alokacie_TP"/>
      <sheetName val="4_Verzia_2_0_OP_dimenzia_1"/>
      <sheetName val="4_Verzia_2_0_OP_dimenzia_2"/>
      <sheetName val="4_Verzia_2_0_OP_dimenzia_3"/>
      <sheetName val="4_Verzia_2_0_OP_dimenzia_6"/>
      <sheetName val="4_Verzia_2_0_OP_dimenzia_7"/>
      <sheetName val="5. parametre 5-5-5"/>
      <sheetName val="5. limity 5-5-5"/>
      <sheetName val="5. Verzia_2_0 5-5-5"/>
      <sheetName val="5_Verzia_2_0_oblasti_a_regiony "/>
      <sheetName val="5_Verzia_rozdiel_vs_4_Verzia"/>
      <sheetName val="Dopady_zmena transferov"/>
      <sheetName val="Dopady_zmena_transferov_2"/>
      <sheetName val="6. limity 7-7-7"/>
      <sheetName val="6. parametre 7-7-7"/>
      <sheetName val="6. Verzia_2_0 7-7-7"/>
      <sheetName val="TA"/>
      <sheetName val="BSK"/>
      <sheetName val="ESF"/>
      <sheetName val="Transfery"/>
      <sheetName val="4.A_Verzia_2_0 10-10-10"/>
      <sheetName val="4_A_Verzia_2_0_zmeny"/>
      <sheetName val="4_A_Verzia_2_0_SO"/>
      <sheetName val="4_B_Verzia_2_0 10-10-10"/>
      <sheetName val="4_B_Verzia_2_0_zmeny"/>
      <sheetName val="4_B_Verzia_2_0_SO"/>
      <sheetName val="4_A_B_porovnanie"/>
      <sheetName val="4_C_Verzia_2_0 10-10-10"/>
      <sheetName val="4_C_Verzia_2_0_zmeny"/>
      <sheetName val="4_C_Verzia_2_0_SO"/>
      <sheetName val="Struktura_OP"/>
      <sheetName val="TC rules"/>
      <sheetName val="210921_transfery"/>
      <sheetName val="Úpravy_audit_trail"/>
      <sheetName val="pomocne_1"/>
      <sheetName val="pomocne"/>
      <sheetName val="dodatočné spolufinancovanie"/>
      <sheetName val="SO"/>
      <sheetName val="MIRRI alokácia"/>
      <sheetName val="POROVNANIE_2_SCENAROV"/>
      <sheetName val="UMR_metodika"/>
      <sheetName val="príjmy podľa VÚC"/>
      <sheetName val="IÚS+UMR"/>
      <sheetName val="UMR_alokácia"/>
      <sheetName val="IÚS_alokácia"/>
      <sheetName val="Eurofondy_v_čase_porovnanie"/>
      <sheetName val="príjmy 21-27"/>
      <sheetName val="porovnanie scenárov"/>
      <sheetName val="T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9">
          <cell r="T29">
            <v>-74475673</v>
          </cell>
        </row>
        <row r="30">
          <cell r="T30">
            <v>74475673</v>
          </cell>
        </row>
        <row r="32">
          <cell r="T32">
            <v>74475673</v>
          </cell>
        </row>
        <row r="33">
          <cell r="T33">
            <v>-74475673</v>
          </cell>
        </row>
      </sheetData>
      <sheetData sheetId="18"/>
      <sheetData sheetId="19"/>
      <sheetData sheetId="20">
        <row r="6">
          <cell r="AB6">
            <v>493476516</v>
          </cell>
        </row>
        <row r="8">
          <cell r="Z8">
            <v>7049912714</v>
          </cell>
          <cell r="AA8">
            <v>6556436198</v>
          </cell>
        </row>
        <row r="16">
          <cell r="Z16">
            <v>1890150000</v>
          </cell>
          <cell r="AA16">
            <v>1714385276</v>
          </cell>
          <cell r="AB16">
            <v>175764724</v>
          </cell>
        </row>
        <row r="78">
          <cell r="Z78">
            <v>112100000</v>
          </cell>
          <cell r="AA78">
            <v>107100000</v>
          </cell>
          <cell r="AB78">
            <v>5000000</v>
          </cell>
        </row>
        <row r="82">
          <cell r="Z82">
            <v>2986960000</v>
          </cell>
          <cell r="AA82">
            <v>2735867537</v>
          </cell>
          <cell r="AB82">
            <v>251092463</v>
          </cell>
          <cell r="AC82">
            <v>1210588170</v>
          </cell>
        </row>
        <row r="264">
          <cell r="Z264">
            <v>590500000</v>
          </cell>
          <cell r="AA264">
            <v>584500000</v>
          </cell>
          <cell r="AB264">
            <v>6000000</v>
          </cell>
        </row>
        <row r="280">
          <cell r="AC280">
            <v>1210588170</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8"/>
  <sheetViews>
    <sheetView view="pageBreakPreview" zoomScale="160" zoomScaleNormal="100" zoomScaleSheetLayoutView="160" workbookViewId="0">
      <selection activeCell="B15" sqref="B15"/>
    </sheetView>
  </sheetViews>
  <sheetFormatPr defaultColWidth="9.140625" defaultRowHeight="12" x14ac:dyDescent="0.25"/>
  <cols>
    <col min="1" max="1" width="47.7109375" style="2" customWidth="1"/>
    <col min="2" max="4" width="14.28515625" style="2" customWidth="1"/>
    <col min="5" max="16384" width="9.140625" style="2"/>
  </cols>
  <sheetData>
    <row r="1" spans="1:4" x14ac:dyDescent="0.25">
      <c r="A1" s="1" t="s">
        <v>0</v>
      </c>
    </row>
    <row r="3" spans="1:4" x14ac:dyDescent="0.25">
      <c r="A3" s="3" t="s">
        <v>1</v>
      </c>
      <c r="B3" s="4">
        <f>B4+B5</f>
        <v>2421176340</v>
      </c>
    </row>
    <row r="4" spans="1:4" x14ac:dyDescent="0.25">
      <c r="A4" s="5" t="s">
        <v>2</v>
      </c>
      <c r="B4" s="6">
        <f>[7]PSK_Verzia_6_0_SK!AC82</f>
        <v>1210588170</v>
      </c>
    </row>
    <row r="5" spans="1:4" x14ac:dyDescent="0.25">
      <c r="A5" s="5" t="s">
        <v>3</v>
      </c>
      <c r="B5" s="6">
        <f>[7]PSK_Verzia_6_0_SK!AC280</f>
        <v>1210588170</v>
      </c>
    </row>
    <row r="6" spans="1:4" x14ac:dyDescent="0.25">
      <c r="A6" s="7" t="s">
        <v>4</v>
      </c>
      <c r="B6" s="8" t="s">
        <v>5</v>
      </c>
    </row>
    <row r="8" spans="1:4" x14ac:dyDescent="0.25">
      <c r="A8" s="9"/>
      <c r="B8" s="10" t="s">
        <v>6</v>
      </c>
      <c r="C8" s="11" t="s">
        <v>7</v>
      </c>
      <c r="D8" s="12" t="s">
        <v>8</v>
      </c>
    </row>
    <row r="9" spans="1:4" x14ac:dyDescent="0.25">
      <c r="A9" s="13" t="s">
        <v>9</v>
      </c>
      <c r="B9" s="14">
        <f>[7]PSK_Verzia_6_0_SK!Z8</f>
        <v>7049912714</v>
      </c>
      <c r="C9" s="14">
        <f>[7]PSK_Verzia_6_0_SK!AA8</f>
        <v>6556436198</v>
      </c>
      <c r="D9" s="15">
        <f>[7]PSK_Verzia_6_0_SK!AB6</f>
        <v>493476516</v>
      </c>
    </row>
    <row r="10" spans="1:4" x14ac:dyDescent="0.25">
      <c r="A10" s="16" t="s">
        <v>10</v>
      </c>
      <c r="B10" s="17">
        <f>[7]PSK_Verzia_6_0_SK!Z16</f>
        <v>1890150000</v>
      </c>
      <c r="C10" s="17">
        <f>[7]PSK_Verzia_6_0_SK!AA16</f>
        <v>1714385276</v>
      </c>
      <c r="D10" s="18">
        <f>[7]PSK_Verzia_6_0_SK!AB16</f>
        <v>175764724</v>
      </c>
    </row>
    <row r="11" spans="1:4" x14ac:dyDescent="0.25">
      <c r="A11" s="5" t="s">
        <v>11</v>
      </c>
      <c r="B11" s="6">
        <f>[7]PSK_Verzia_6_0_SK!Z78</f>
        <v>112100000</v>
      </c>
      <c r="C11" s="6">
        <f>[7]PSK_Verzia_6_0_SK!AA78</f>
        <v>107100000</v>
      </c>
      <c r="D11" s="19">
        <f>[7]PSK_Verzia_6_0_SK!AB78</f>
        <v>5000000</v>
      </c>
    </row>
    <row r="12" spans="1:4" x14ac:dyDescent="0.25">
      <c r="A12" s="5" t="s">
        <v>12</v>
      </c>
      <c r="B12" s="20"/>
      <c r="C12" s="6">
        <f>C10-0.6*C11</f>
        <v>1650125276</v>
      </c>
      <c r="D12" s="19">
        <f>D10-0.6*D11</f>
        <v>172764724</v>
      </c>
    </row>
    <row r="13" spans="1:4" x14ac:dyDescent="0.25">
      <c r="A13" s="21" t="s">
        <v>13</v>
      </c>
      <c r="B13" s="22"/>
      <c r="C13" s="23">
        <f>C12/C9</f>
        <v>0.25168021561825926</v>
      </c>
      <c r="D13" s="24">
        <f>D12/D9</f>
        <v>0.35009715436995587</v>
      </c>
    </row>
    <row r="14" spans="1:4" x14ac:dyDescent="0.25">
      <c r="A14" s="16" t="s">
        <v>14</v>
      </c>
      <c r="B14" s="17">
        <f>[7]PSK_Verzia_6_0_SK!Z82</f>
        <v>2986960000</v>
      </c>
      <c r="C14" s="17">
        <f>[7]PSK_Verzia_6_0_SK!AA82</f>
        <v>2735867537</v>
      </c>
      <c r="D14" s="18">
        <f>[7]PSK_Verzia_6_0_SK!AB82</f>
        <v>251092463</v>
      </c>
    </row>
    <row r="15" spans="1:4" x14ac:dyDescent="0.25">
      <c r="A15" s="5" t="s">
        <v>15</v>
      </c>
      <c r="B15" s="6">
        <f>[7]PSK_Verzia_6_0_SK!Z264</f>
        <v>590500000</v>
      </c>
      <c r="C15" s="6">
        <f>[7]PSK_Verzia_6_0_SK!AA264</f>
        <v>584500000</v>
      </c>
      <c r="D15" s="19">
        <f>[7]PSK_Verzia_6_0_SK!AB264</f>
        <v>6000000</v>
      </c>
    </row>
    <row r="16" spans="1:4" x14ac:dyDescent="0.25">
      <c r="A16" s="5" t="s">
        <v>16</v>
      </c>
      <c r="B16" s="20"/>
      <c r="C16" s="6">
        <f>C14-0.5*C15</f>
        <v>2443617537</v>
      </c>
      <c r="D16" s="19">
        <f>D14-0.5*D15</f>
        <v>248092463</v>
      </c>
    </row>
    <row r="17" spans="1:4" x14ac:dyDescent="0.25">
      <c r="A17" s="21" t="s">
        <v>17</v>
      </c>
      <c r="B17" s="22"/>
      <c r="C17" s="23">
        <f>C16/C9</f>
        <v>0.37270515005475235</v>
      </c>
      <c r="D17" s="24">
        <f>D16/D9</f>
        <v>0.50274421366791044</v>
      </c>
    </row>
    <row r="18" spans="1:4" x14ac:dyDescent="0.25">
      <c r="A18" s="21" t="s">
        <v>18</v>
      </c>
      <c r="B18" s="22"/>
      <c r="C18" s="25"/>
      <c r="D18" s="24">
        <f>D13+D17</f>
        <v>0.85284136803786637</v>
      </c>
    </row>
  </sheetData>
  <pageMargins left="0.7" right="0.7" top="0.75" bottom="0.75" header="0.3" footer="0.3"/>
  <pageSetup paperSize="9" scale="9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V60"/>
  <sheetViews>
    <sheetView tabSelected="1" zoomScaleNormal="100" workbookViewId="0">
      <selection activeCell="B15" sqref="B15"/>
    </sheetView>
  </sheetViews>
  <sheetFormatPr defaultColWidth="8.7109375" defaultRowHeight="12.75" x14ac:dyDescent="0.2"/>
  <cols>
    <col min="1" max="1" width="4.28515625" style="26" customWidth="1"/>
    <col min="2" max="2" width="4.42578125" style="26" customWidth="1"/>
    <col min="3" max="3" width="15.7109375" style="26" customWidth="1"/>
    <col min="4" max="4" width="15.7109375" style="26" bestFit="1" customWidth="1"/>
    <col min="5" max="5" width="11.28515625" style="26" customWidth="1"/>
    <col min="6" max="6" width="19.5703125" style="26" customWidth="1"/>
    <col min="7" max="7" width="31.28515625" style="26" customWidth="1"/>
    <col min="8" max="14" width="17" style="26" customWidth="1"/>
    <col min="15" max="15" width="17.85546875" style="26" customWidth="1"/>
    <col min="16" max="16" width="17.140625" style="26" customWidth="1"/>
    <col min="17" max="17" width="18.28515625" style="26" customWidth="1"/>
    <col min="18" max="18" width="5.42578125" style="26" customWidth="1"/>
    <col min="19" max="19" width="10" style="26" customWidth="1"/>
    <col min="20" max="20" width="11.140625" style="26" customWidth="1"/>
    <col min="21" max="21" width="20.5703125" style="26" customWidth="1"/>
    <col min="22" max="22" width="13.7109375" style="26" customWidth="1"/>
    <col min="23" max="23" width="22.42578125" style="26" customWidth="1"/>
    <col min="24" max="24" width="3.140625" style="26" customWidth="1"/>
    <col min="25" max="16384" width="8.7109375" style="26"/>
  </cols>
  <sheetData>
    <row r="3" spans="3:20" ht="74.25" customHeight="1" x14ac:dyDescent="0.2">
      <c r="C3" s="149" t="s">
        <v>19</v>
      </c>
      <c r="D3" s="150"/>
      <c r="E3" s="150"/>
      <c r="F3" s="150"/>
      <c r="G3" s="150"/>
      <c r="H3" s="150"/>
      <c r="I3" s="150"/>
      <c r="J3" s="150"/>
      <c r="K3" s="150"/>
      <c r="L3" s="150"/>
      <c r="M3" s="150"/>
      <c r="N3" s="150"/>
      <c r="O3" s="150"/>
      <c r="P3" s="150"/>
      <c r="Q3" s="150"/>
    </row>
    <row r="4" spans="3:20" ht="16.5" customHeight="1" x14ac:dyDescent="0.2">
      <c r="C4" s="151" t="s">
        <v>20</v>
      </c>
      <c r="D4" s="151" t="s">
        <v>21</v>
      </c>
      <c r="E4" s="151" t="s">
        <v>22</v>
      </c>
      <c r="F4" s="151" t="s">
        <v>23</v>
      </c>
      <c r="G4" s="151" t="s">
        <v>24</v>
      </c>
      <c r="H4" s="154" t="s">
        <v>25</v>
      </c>
      <c r="I4" s="155"/>
      <c r="J4" s="155"/>
      <c r="K4" s="155"/>
      <c r="L4" s="155"/>
      <c r="M4" s="155"/>
      <c r="N4" s="155"/>
      <c r="O4" s="155"/>
      <c r="P4" s="155"/>
      <c r="Q4" s="155"/>
      <c r="R4" s="158" t="s">
        <v>26</v>
      </c>
      <c r="S4" s="158"/>
      <c r="T4" s="158"/>
    </row>
    <row r="5" spans="3:20" ht="21" customHeight="1" x14ac:dyDescent="0.2">
      <c r="C5" s="152"/>
      <c r="D5" s="152"/>
      <c r="E5" s="152"/>
      <c r="F5" s="152"/>
      <c r="G5" s="152"/>
      <c r="H5" s="159" t="s">
        <v>27</v>
      </c>
      <c r="I5" s="159" t="s">
        <v>28</v>
      </c>
      <c r="J5" s="159" t="s">
        <v>29</v>
      </c>
      <c r="K5" s="159" t="s">
        <v>30</v>
      </c>
      <c r="L5" s="159" t="s">
        <v>31</v>
      </c>
      <c r="M5" s="161" t="s">
        <v>32</v>
      </c>
      <c r="N5" s="162"/>
      <c r="O5" s="161" t="s">
        <v>33</v>
      </c>
      <c r="P5" s="162"/>
      <c r="Q5" s="151" t="s">
        <v>34</v>
      </c>
      <c r="R5" s="163" t="s">
        <v>35</v>
      </c>
      <c r="S5" s="163" t="s">
        <v>36</v>
      </c>
      <c r="T5" s="163" t="s">
        <v>37</v>
      </c>
    </row>
    <row r="6" spans="3:20" ht="17.25" customHeight="1" x14ac:dyDescent="0.2">
      <c r="C6" s="153"/>
      <c r="D6" s="153"/>
      <c r="E6" s="153"/>
      <c r="F6" s="153"/>
      <c r="G6" s="153"/>
      <c r="H6" s="160"/>
      <c r="I6" s="160"/>
      <c r="J6" s="160"/>
      <c r="K6" s="160"/>
      <c r="L6" s="160"/>
      <c r="M6" s="27" t="s">
        <v>38</v>
      </c>
      <c r="N6" s="28" t="s">
        <v>39</v>
      </c>
      <c r="O6" s="27" t="s">
        <v>38</v>
      </c>
      <c r="P6" s="28" t="s">
        <v>39</v>
      </c>
      <c r="Q6" s="153"/>
      <c r="R6" s="164"/>
      <c r="S6" s="164"/>
      <c r="T6" s="164"/>
    </row>
    <row r="7" spans="3:20" x14ac:dyDescent="0.2">
      <c r="C7" s="29" t="s">
        <v>40</v>
      </c>
      <c r="D7" s="29"/>
      <c r="E7" s="29" t="s">
        <v>41</v>
      </c>
      <c r="F7" s="29" t="s">
        <v>6</v>
      </c>
      <c r="G7" s="29" t="s">
        <v>7</v>
      </c>
      <c r="H7" s="30">
        <f>'Ref. Table SK 2021-27_funds'!H164</f>
        <v>0</v>
      </c>
      <c r="I7" s="31">
        <f>'Ref. Table SK 2021-27_funds'!I164</f>
        <v>1093670667</v>
      </c>
      <c r="J7" s="31">
        <f>'Ref. Table SK 2021-27_funds'!J164</f>
        <v>1130529602</v>
      </c>
      <c r="K7" s="31">
        <f>'Ref. Table SK 2021-27_funds'!K164</f>
        <v>1176733319</v>
      </c>
      <c r="L7" s="31">
        <f>'Ref. Table SK 2021-27_funds'!L164</f>
        <v>1225621003</v>
      </c>
      <c r="M7" s="31">
        <f>50%*'Ref. Table SK 2021-27_funds'!M164-0.5</f>
        <v>532762564</v>
      </c>
      <c r="N7" s="31">
        <f>50%*'Ref. Table SK 2021-27_funds'!M164+0.5</f>
        <v>532762565</v>
      </c>
      <c r="O7" s="31">
        <f>50%*'Ref. Table SK 2021-27_funds'!N164-0.5</f>
        <v>560026396</v>
      </c>
      <c r="P7" s="31">
        <f>50%*'Ref. Table SK 2021-27_funds'!N164+0.5</f>
        <v>560026397</v>
      </c>
      <c r="Q7" s="32">
        <f t="shared" ref="Q7:Q18" si="0">SUM(H7:P7)</f>
        <v>6812132513</v>
      </c>
      <c r="R7" s="33">
        <f t="shared" ref="R7:R18" si="1">SUM(H7:P7)-Q7</f>
        <v>0</v>
      </c>
      <c r="S7" s="34" t="str">
        <f t="shared" ref="S7:S18" si="2">IF(OR(ABS(M7-N7)=1,ABS(M7-N7)=0),"OK","NOT")</f>
        <v>OK</v>
      </c>
      <c r="T7" s="34" t="str">
        <f t="shared" ref="T7:T18" si="3">IF(OR(ABS(O7-P7)=1,ABS(O7-P7)=0),"OK","NOT")</f>
        <v>OK</v>
      </c>
    </row>
    <row r="8" spans="3:20" x14ac:dyDescent="0.2">
      <c r="C8" s="29" t="s">
        <v>40</v>
      </c>
      <c r="D8" s="29"/>
      <c r="E8" s="29" t="s">
        <v>41</v>
      </c>
      <c r="F8" s="29" t="s">
        <v>6</v>
      </c>
      <c r="G8" s="29" t="s">
        <v>42</v>
      </c>
      <c r="H8" s="30">
        <f>'Ref. Table SK 2021-27_funds'!H165</f>
        <v>0</v>
      </c>
      <c r="I8" s="31">
        <f>'Ref. Table SK 2021-27_funds'!I165</f>
        <v>0</v>
      </c>
      <c r="J8" s="31">
        <f>'Ref. Table SK 2021-27_funds'!J165</f>
        <v>0</v>
      </c>
      <c r="K8" s="31">
        <f>'Ref. Table SK 2021-27_funds'!K165</f>
        <v>0</v>
      </c>
      <c r="L8" s="31">
        <f>'Ref. Table SK 2021-27_funds'!L165</f>
        <v>0</v>
      </c>
      <c r="M8" s="31">
        <v>0</v>
      </c>
      <c r="N8" s="31">
        <v>0</v>
      </c>
      <c r="O8" s="31">
        <v>0</v>
      </c>
      <c r="P8" s="31">
        <v>0</v>
      </c>
      <c r="Q8" s="32">
        <f t="shared" si="0"/>
        <v>0</v>
      </c>
      <c r="R8" s="33">
        <f t="shared" si="1"/>
        <v>0</v>
      </c>
      <c r="S8" s="34" t="str">
        <f t="shared" si="2"/>
        <v>OK</v>
      </c>
      <c r="T8" s="34" t="str">
        <f t="shared" si="3"/>
        <v>OK</v>
      </c>
    </row>
    <row r="9" spans="3:20" x14ac:dyDescent="0.2">
      <c r="C9" s="29" t="s">
        <v>40</v>
      </c>
      <c r="D9" s="29"/>
      <c r="E9" s="29" t="s">
        <v>41</v>
      </c>
      <c r="F9" s="29" t="s">
        <v>6</v>
      </c>
      <c r="G9" s="29" t="s">
        <v>8</v>
      </c>
      <c r="H9" s="30">
        <f>'Ref. Table SK 2021-27_funds'!H166</f>
        <v>0</v>
      </c>
      <c r="I9" s="31">
        <f>'Ref. Table SK 2021-27_funds'!I166</f>
        <v>79398325</v>
      </c>
      <c r="J9" s="31">
        <f>'Ref. Table SK 2021-27_funds'!J166</f>
        <v>82023767</v>
      </c>
      <c r="K9" s="31">
        <f>'Ref. Table SK 2021-27_funds'!K166</f>
        <v>85303750</v>
      </c>
      <c r="L9" s="31">
        <f>'Ref. Table SK 2021-27_funds'!L166</f>
        <v>88773039</v>
      </c>
      <c r="M9" s="31">
        <f>50%*'Ref. Table SK 2021-27_funds'!M166+0.5</f>
        <v>38527612</v>
      </c>
      <c r="N9" s="31">
        <f>50%*'Ref. Table SK 2021-27_funds'!M166-0.5</f>
        <v>38527611</v>
      </c>
      <c r="O9" s="31">
        <f>50%*'Ref. Table SK 2021-27_funds'!N166</f>
        <v>40461206</v>
      </c>
      <c r="P9" s="31">
        <f>50%*'Ref. Table SK 2021-27_funds'!N166</f>
        <v>40461206</v>
      </c>
      <c r="Q9" s="32">
        <f t="shared" si="0"/>
        <v>493476516</v>
      </c>
      <c r="R9" s="33">
        <f t="shared" si="1"/>
        <v>0</v>
      </c>
      <c r="S9" s="34" t="str">
        <f t="shared" si="2"/>
        <v>OK</v>
      </c>
      <c r="T9" s="34" t="str">
        <f t="shared" si="3"/>
        <v>OK</v>
      </c>
    </row>
    <row r="10" spans="3:20" x14ac:dyDescent="0.2">
      <c r="C10" s="29" t="s">
        <v>40</v>
      </c>
      <c r="D10" s="29"/>
      <c r="E10" s="29" t="s">
        <v>41</v>
      </c>
      <c r="F10" s="29" t="s">
        <v>43</v>
      </c>
      <c r="G10" s="29" t="s">
        <v>7</v>
      </c>
      <c r="H10" s="30">
        <f>'Ref. Table SK 2021-27_funds'!H159</f>
        <v>0</v>
      </c>
      <c r="I10" s="31">
        <f>'Ref. Table SK 2021-27_funds'!I159</f>
        <v>370295113</v>
      </c>
      <c r="J10" s="31">
        <f>'Ref. Table SK 2021-27_funds'!J159</f>
        <v>382765202</v>
      </c>
      <c r="K10" s="31">
        <f>'Ref. Table SK 2021-27_funds'!K159</f>
        <v>398384662</v>
      </c>
      <c r="L10" s="31">
        <f>'Ref. Table SK 2021-27_funds'!L159</f>
        <v>414928217</v>
      </c>
      <c r="M10" s="31">
        <f>50%*'Ref. Table SK 2021-27_funds'!M159-0.5</f>
        <v>180358921</v>
      </c>
      <c r="N10" s="31">
        <f>50%*'Ref. Table SK 2021-27_funds'!M159+0.5</f>
        <v>180358922</v>
      </c>
      <c r="O10" s="31">
        <f>50%*'Ref. Table SK 2021-27_funds'!N159</f>
        <v>189603641</v>
      </c>
      <c r="P10" s="31">
        <f>50%*'Ref. Table SK 2021-27_funds'!N159</f>
        <v>189603641</v>
      </c>
      <c r="Q10" s="32">
        <f t="shared" si="0"/>
        <v>2306298319</v>
      </c>
      <c r="R10" s="33">
        <f t="shared" si="1"/>
        <v>0</v>
      </c>
      <c r="S10" s="34" t="str">
        <f t="shared" si="2"/>
        <v>OK</v>
      </c>
      <c r="T10" s="34" t="str">
        <f t="shared" si="3"/>
        <v>OK</v>
      </c>
    </row>
    <row r="11" spans="3:20" x14ac:dyDescent="0.2">
      <c r="C11" s="29" t="s">
        <v>40</v>
      </c>
      <c r="D11" s="29"/>
      <c r="E11" s="29" t="s">
        <v>41</v>
      </c>
      <c r="F11" s="29" t="s">
        <v>43</v>
      </c>
      <c r="G11" s="29" t="s">
        <v>42</v>
      </c>
      <c r="H11" s="30">
        <v>0</v>
      </c>
      <c r="I11" s="31">
        <v>0</v>
      </c>
      <c r="J11" s="31">
        <v>0</v>
      </c>
      <c r="K11" s="31">
        <v>0</v>
      </c>
      <c r="L11" s="31">
        <v>0</v>
      </c>
      <c r="M11" s="31">
        <v>0</v>
      </c>
      <c r="N11" s="31">
        <v>0</v>
      </c>
      <c r="O11" s="31">
        <v>0</v>
      </c>
      <c r="P11" s="31">
        <v>0</v>
      </c>
      <c r="Q11" s="32">
        <f t="shared" si="0"/>
        <v>0</v>
      </c>
      <c r="R11" s="33">
        <f t="shared" si="1"/>
        <v>0</v>
      </c>
      <c r="S11" s="34" t="str">
        <f t="shared" si="2"/>
        <v>OK</v>
      </c>
      <c r="T11" s="34" t="str">
        <f t="shared" si="3"/>
        <v>OK</v>
      </c>
    </row>
    <row r="12" spans="3:20" x14ac:dyDescent="0.2">
      <c r="C12" s="29" t="s">
        <v>40</v>
      </c>
      <c r="D12" s="29"/>
      <c r="E12" s="29" t="s">
        <v>41</v>
      </c>
      <c r="F12" s="29" t="s">
        <v>43</v>
      </c>
      <c r="G12" s="29" t="s">
        <v>8</v>
      </c>
      <c r="H12" s="30">
        <f>'Ref. Table SK 2021-27_funds'!H107</f>
        <v>0</v>
      </c>
      <c r="I12" s="31">
        <f>'Ref. Table SK 2021-27_funds'!I161</f>
        <v>8045816</v>
      </c>
      <c r="J12" s="31">
        <f>'Ref. Table SK 2021-27_funds'!J161</f>
        <v>8311524</v>
      </c>
      <c r="K12" s="31">
        <f>'Ref. Table SK 2021-27_funds'!K161</f>
        <v>8643223</v>
      </c>
      <c r="L12" s="31">
        <f>'Ref. Table SK 2021-27_funds'!L161</f>
        <v>8994355</v>
      </c>
      <c r="M12" s="31">
        <f>50%*'Ref. Table SK 2021-27_funds'!M161+0.5</f>
        <v>3903259</v>
      </c>
      <c r="N12" s="31">
        <f>50%*'Ref. Table SK 2021-27_funds'!M161-0.5</f>
        <v>3903258</v>
      </c>
      <c r="O12" s="31">
        <f>50%*'Ref. Table SK 2021-27_funds'!N161+0.5</f>
        <v>4099283</v>
      </c>
      <c r="P12" s="31">
        <f>50%*'Ref. Table SK 2021-27_funds'!N161-0.5</f>
        <v>4099282</v>
      </c>
      <c r="Q12" s="32">
        <f t="shared" si="0"/>
        <v>50000000</v>
      </c>
      <c r="R12" s="33">
        <f t="shared" si="1"/>
        <v>0</v>
      </c>
      <c r="S12" s="34" t="str">
        <f t="shared" si="2"/>
        <v>OK</v>
      </c>
      <c r="T12" s="34" t="str">
        <f t="shared" si="3"/>
        <v>OK</v>
      </c>
    </row>
    <row r="13" spans="3:20" x14ac:dyDescent="0.2">
      <c r="C13" s="29" t="s">
        <v>40</v>
      </c>
      <c r="D13" s="29"/>
      <c r="E13" s="29" t="s">
        <v>41</v>
      </c>
      <c r="F13" s="29" t="s">
        <v>44</v>
      </c>
      <c r="G13" s="29"/>
      <c r="H13" s="35">
        <f>'Ref. Table SK 2021-27_funds'!H169</f>
        <v>0</v>
      </c>
      <c r="I13" s="31">
        <f>'Ref. Table SK 2021-27_funds'!I169</f>
        <v>397043176</v>
      </c>
      <c r="J13" s="31">
        <f>'Ref. Table SK 2021-27_funds'!J169</f>
        <v>410410120</v>
      </c>
      <c r="K13" s="31">
        <f>'Ref. Table SK 2021-27_funds'!K169</f>
        <v>427157171</v>
      </c>
      <c r="L13" s="31">
        <f>'Ref. Table SK 2021-27_funds'!L169</f>
        <v>444888995</v>
      </c>
      <c r="M13" s="31">
        <f>50%*'Ref. Table SK 2021-27_funds'!M169+0.5</f>
        <v>193376293</v>
      </c>
      <c r="N13" s="31">
        <f>50%*'Ref. Table SK 2021-27_funds'!M169-0.5</f>
        <v>193376292</v>
      </c>
      <c r="O13" s="31">
        <f>50%*'Ref. Table SK 2021-27_funds'!N169-0.5</f>
        <v>203278268</v>
      </c>
      <c r="P13" s="31">
        <f>50%*'Ref. Table SK 2021-27_funds'!N169+0.5</f>
        <v>203278269</v>
      </c>
      <c r="Q13" s="32">
        <f t="shared" si="0"/>
        <v>2472808584</v>
      </c>
      <c r="R13" s="33">
        <f t="shared" si="1"/>
        <v>0</v>
      </c>
      <c r="S13" s="34" t="str">
        <f t="shared" si="2"/>
        <v>OK</v>
      </c>
      <c r="T13" s="34" t="str">
        <f t="shared" si="3"/>
        <v>OK</v>
      </c>
    </row>
    <row r="14" spans="3:20" x14ac:dyDescent="0.2">
      <c r="C14" s="29" t="s">
        <v>40</v>
      </c>
      <c r="D14" s="29"/>
      <c r="E14" s="29" t="s">
        <v>41</v>
      </c>
      <c r="F14" s="29" t="s">
        <v>45</v>
      </c>
      <c r="G14" s="29" t="s">
        <v>46</v>
      </c>
      <c r="H14" s="30">
        <f>'Ref. Table SK 2021-27_funds'!H170</f>
        <v>0</v>
      </c>
      <c r="I14" s="31">
        <f>'Ref. Table SK 2021-27_funds'!I170</f>
        <v>34335559</v>
      </c>
      <c r="J14" s="31">
        <f>'Ref. Table SK 2021-27_funds'!J170</f>
        <v>34887090</v>
      </c>
      <c r="K14" s="31">
        <f>'Ref. Table SK 2021-27_funds'!K170</f>
        <v>35449653</v>
      </c>
      <c r="L14" s="31">
        <f>'Ref. Table SK 2021-27_funds'!L170</f>
        <v>36023467</v>
      </c>
      <c r="M14" s="31">
        <f>50%*'Ref. Table SK 2021-27_funds'!M170</f>
        <v>14924894</v>
      </c>
      <c r="N14" s="31">
        <f>50%*'Ref. Table SK 2021-27_funds'!M170</f>
        <v>14924894</v>
      </c>
      <c r="O14" s="31">
        <f>50%*'Ref. Table SK 2021-27_funds'!N170</f>
        <v>15223392</v>
      </c>
      <c r="P14" s="31">
        <f>50%*'Ref. Table SK 2021-27_funds'!N170</f>
        <v>15223392</v>
      </c>
      <c r="Q14" s="32">
        <f t="shared" si="0"/>
        <v>200992341</v>
      </c>
      <c r="R14" s="33">
        <f t="shared" si="1"/>
        <v>0</v>
      </c>
      <c r="S14" s="34" t="str">
        <f t="shared" si="2"/>
        <v>OK</v>
      </c>
      <c r="T14" s="34" t="str">
        <f t="shared" si="3"/>
        <v>OK</v>
      </c>
    </row>
    <row r="15" spans="3:20" x14ac:dyDescent="0.2">
      <c r="C15" s="29" t="s">
        <v>40</v>
      </c>
      <c r="D15" s="29"/>
      <c r="E15" s="29" t="s">
        <v>41</v>
      </c>
      <c r="F15" s="29" t="s">
        <v>45</v>
      </c>
      <c r="G15" s="29" t="s">
        <v>47</v>
      </c>
      <c r="H15" s="30">
        <f>'Ref. Table SK 2021-27_funds'!H171</f>
        <v>0</v>
      </c>
      <c r="I15" s="31">
        <f>'Ref. Table SK 2021-27_funds'!I171</f>
        <v>127985416</v>
      </c>
      <c r="J15" s="31">
        <f>'Ref. Table SK 2021-27_funds'!J171</f>
        <v>130041244</v>
      </c>
      <c r="K15" s="31">
        <f>'Ref. Table SK 2021-27_funds'!K171</f>
        <v>0</v>
      </c>
      <c r="L15" s="31">
        <f>'Ref. Table SK 2021-27_funds'!L171</f>
        <v>0</v>
      </c>
      <c r="M15" s="31">
        <v>0</v>
      </c>
      <c r="N15" s="31">
        <v>0</v>
      </c>
      <c r="O15" s="31">
        <v>0</v>
      </c>
      <c r="P15" s="31">
        <v>0</v>
      </c>
      <c r="Q15" s="32">
        <f t="shared" si="0"/>
        <v>258026660</v>
      </c>
      <c r="R15" s="33">
        <f t="shared" si="1"/>
        <v>0</v>
      </c>
      <c r="S15" s="34" t="str">
        <f t="shared" si="2"/>
        <v>OK</v>
      </c>
      <c r="T15" s="34" t="str">
        <f t="shared" si="3"/>
        <v>OK</v>
      </c>
    </row>
    <row r="16" spans="3:20" x14ac:dyDescent="0.2">
      <c r="C16" s="29" t="s">
        <v>40</v>
      </c>
      <c r="D16" s="29"/>
      <c r="E16" s="29" t="s">
        <v>41</v>
      </c>
      <c r="F16" s="36" t="s">
        <v>45</v>
      </c>
      <c r="G16" s="37" t="s">
        <v>48</v>
      </c>
      <c r="H16" s="38">
        <v>0</v>
      </c>
      <c r="I16" s="39">
        <v>0</v>
      </c>
      <c r="J16" s="39">
        <v>0</v>
      </c>
      <c r="K16" s="39">
        <v>0</v>
      </c>
      <c r="L16" s="39">
        <v>0</v>
      </c>
      <c r="M16" s="39">
        <v>0</v>
      </c>
      <c r="N16" s="39">
        <v>0</v>
      </c>
      <c r="O16" s="39">
        <v>0</v>
      </c>
      <c r="P16" s="39">
        <v>0</v>
      </c>
      <c r="Q16" s="32">
        <f t="shared" si="0"/>
        <v>0</v>
      </c>
      <c r="R16" s="33">
        <f t="shared" si="1"/>
        <v>0</v>
      </c>
      <c r="S16" s="40" t="str">
        <f t="shared" si="2"/>
        <v>OK</v>
      </c>
      <c r="T16" s="40" t="str">
        <f t="shared" si="3"/>
        <v>OK</v>
      </c>
    </row>
    <row r="17" spans="3:22" x14ac:dyDescent="0.2">
      <c r="C17" s="29" t="s">
        <v>40</v>
      </c>
      <c r="D17" s="29"/>
      <c r="E17" s="29" t="s">
        <v>41</v>
      </c>
      <c r="F17" s="36" t="s">
        <v>45</v>
      </c>
      <c r="G17" s="37" t="s">
        <v>49</v>
      </c>
      <c r="H17" s="38">
        <v>0</v>
      </c>
      <c r="I17" s="39">
        <v>0</v>
      </c>
      <c r="J17" s="39">
        <v>0</v>
      </c>
      <c r="K17" s="39">
        <v>0</v>
      </c>
      <c r="L17" s="39">
        <v>0</v>
      </c>
      <c r="M17" s="39">
        <v>0</v>
      </c>
      <c r="N17" s="39">
        <v>0</v>
      </c>
      <c r="O17" s="39">
        <v>0</v>
      </c>
      <c r="P17" s="39">
        <v>0</v>
      </c>
      <c r="Q17" s="32">
        <f t="shared" si="0"/>
        <v>0</v>
      </c>
      <c r="R17" s="33">
        <f t="shared" si="1"/>
        <v>0</v>
      </c>
      <c r="S17" s="40" t="str">
        <f t="shared" si="2"/>
        <v>OK</v>
      </c>
      <c r="T17" s="40" t="str">
        <f t="shared" si="3"/>
        <v>OK</v>
      </c>
      <c r="U17" s="41"/>
      <c r="V17" s="41"/>
    </row>
    <row r="18" spans="3:22" x14ac:dyDescent="0.2">
      <c r="C18" s="29" t="s">
        <v>40</v>
      </c>
      <c r="D18" s="29"/>
      <c r="E18" s="29" t="s">
        <v>50</v>
      </c>
      <c r="F18" s="36" t="s">
        <v>51</v>
      </c>
      <c r="G18" s="37" t="s">
        <v>52</v>
      </c>
      <c r="H18" s="38">
        <v>0</v>
      </c>
      <c r="I18" s="39">
        <f>2487512+ROUND((1862388/4),0)</f>
        <v>2953109</v>
      </c>
      <c r="J18" s="39">
        <f>2389271+ROUND((1862388/4),0)</f>
        <v>2854868</v>
      </c>
      <c r="K18" s="39">
        <f>2287821+ROUND((1862388/4),0)</f>
        <v>2753418</v>
      </c>
      <c r="L18" s="39">
        <f>2028980+ROUND((1862388/4),0)</f>
        <v>2494577</v>
      </c>
      <c r="M18" s="39">
        <v>2068465</v>
      </c>
      <c r="N18" s="39">
        <v>0</v>
      </c>
      <c r="O18" s="39">
        <v>2100991</v>
      </c>
      <c r="P18" s="39">
        <v>0</v>
      </c>
      <c r="Q18" s="32">
        <f t="shared" si="0"/>
        <v>15225428</v>
      </c>
      <c r="R18" s="33">
        <f t="shared" si="1"/>
        <v>0</v>
      </c>
      <c r="S18" s="40" t="str">
        <f t="shared" si="2"/>
        <v>NOT</v>
      </c>
      <c r="T18" s="40" t="str">
        <f t="shared" si="3"/>
        <v>NOT</v>
      </c>
      <c r="U18" s="41"/>
      <c r="V18" s="41"/>
    </row>
    <row r="19" spans="3:22" ht="12.75" customHeight="1" x14ac:dyDescent="0.2">
      <c r="E19" s="165" t="s">
        <v>53</v>
      </c>
      <c r="F19" s="42" t="s">
        <v>43</v>
      </c>
      <c r="G19" s="42" t="s">
        <v>7</v>
      </c>
      <c r="H19" s="43">
        <f t="shared" ref="H19:Q22" si="4">IF($G19="",SUMIFS(H$7:H$17,$F$7:$F$17,$F19),SUMIFS(H$7:H$17,$F$7:$F$17,$F19,$G$7:$G$17,$G19))</f>
        <v>0</v>
      </c>
      <c r="I19" s="44">
        <f t="shared" si="4"/>
        <v>370295113</v>
      </c>
      <c r="J19" s="44">
        <f t="shared" si="4"/>
        <v>382765202</v>
      </c>
      <c r="K19" s="44">
        <f t="shared" si="4"/>
        <v>398384662</v>
      </c>
      <c r="L19" s="44">
        <f t="shared" si="4"/>
        <v>414928217</v>
      </c>
      <c r="M19" s="44">
        <f t="shared" si="4"/>
        <v>180358921</v>
      </c>
      <c r="N19" s="44">
        <f t="shared" si="4"/>
        <v>180358922</v>
      </c>
      <c r="O19" s="44">
        <f t="shared" si="4"/>
        <v>189603641</v>
      </c>
      <c r="P19" s="44">
        <f t="shared" si="4"/>
        <v>189603641</v>
      </c>
      <c r="Q19" s="45">
        <f t="shared" si="4"/>
        <v>2306298319</v>
      </c>
      <c r="S19" s="34"/>
      <c r="T19" s="34"/>
    </row>
    <row r="20" spans="3:22" x14ac:dyDescent="0.2">
      <c r="E20" s="166"/>
      <c r="F20" s="42" t="s">
        <v>43</v>
      </c>
      <c r="G20" s="42" t="s">
        <v>42</v>
      </c>
      <c r="H20" s="43">
        <f t="shared" si="4"/>
        <v>0</v>
      </c>
      <c r="I20" s="44">
        <f t="shared" si="4"/>
        <v>0</v>
      </c>
      <c r="J20" s="44">
        <f t="shared" si="4"/>
        <v>0</v>
      </c>
      <c r="K20" s="44">
        <f t="shared" si="4"/>
        <v>0</v>
      </c>
      <c r="L20" s="44">
        <f t="shared" si="4"/>
        <v>0</v>
      </c>
      <c r="M20" s="44">
        <f t="shared" si="4"/>
        <v>0</v>
      </c>
      <c r="N20" s="44">
        <f t="shared" si="4"/>
        <v>0</v>
      </c>
      <c r="O20" s="44">
        <f t="shared" si="4"/>
        <v>0</v>
      </c>
      <c r="P20" s="44">
        <f t="shared" si="4"/>
        <v>0</v>
      </c>
      <c r="Q20" s="45">
        <f t="shared" si="4"/>
        <v>0</v>
      </c>
      <c r="S20" s="34"/>
      <c r="T20" s="34"/>
    </row>
    <row r="21" spans="3:22" x14ac:dyDescent="0.2">
      <c r="E21" s="166"/>
      <c r="F21" s="42" t="s">
        <v>43</v>
      </c>
      <c r="G21" s="42" t="s">
        <v>8</v>
      </c>
      <c r="H21" s="43">
        <f t="shared" si="4"/>
        <v>0</v>
      </c>
      <c r="I21" s="44">
        <f t="shared" si="4"/>
        <v>8045816</v>
      </c>
      <c r="J21" s="44">
        <f t="shared" si="4"/>
        <v>8311524</v>
      </c>
      <c r="K21" s="44">
        <f t="shared" si="4"/>
        <v>8643223</v>
      </c>
      <c r="L21" s="44">
        <f t="shared" si="4"/>
        <v>8994355</v>
      </c>
      <c r="M21" s="44">
        <f t="shared" si="4"/>
        <v>3903259</v>
      </c>
      <c r="N21" s="44">
        <f t="shared" si="4"/>
        <v>3903258</v>
      </c>
      <c r="O21" s="44">
        <f t="shared" si="4"/>
        <v>4099283</v>
      </c>
      <c r="P21" s="44">
        <f t="shared" si="4"/>
        <v>4099282</v>
      </c>
      <c r="Q21" s="45">
        <f t="shared" si="4"/>
        <v>50000000</v>
      </c>
      <c r="S21" s="34"/>
      <c r="T21" s="34"/>
    </row>
    <row r="22" spans="3:22" x14ac:dyDescent="0.2">
      <c r="E22" s="166"/>
      <c r="F22" s="42" t="s">
        <v>43</v>
      </c>
      <c r="G22" s="42" t="s">
        <v>54</v>
      </c>
      <c r="H22" s="43">
        <f t="shared" si="4"/>
        <v>0</v>
      </c>
      <c r="I22" s="44">
        <f t="shared" si="4"/>
        <v>0</v>
      </c>
      <c r="J22" s="44">
        <f t="shared" si="4"/>
        <v>0</v>
      </c>
      <c r="K22" s="44">
        <f t="shared" si="4"/>
        <v>0</v>
      </c>
      <c r="L22" s="44">
        <f t="shared" si="4"/>
        <v>0</v>
      </c>
      <c r="M22" s="44">
        <f t="shared" si="4"/>
        <v>0</v>
      </c>
      <c r="N22" s="44">
        <f t="shared" si="4"/>
        <v>0</v>
      </c>
      <c r="O22" s="44">
        <f t="shared" si="4"/>
        <v>0</v>
      </c>
      <c r="P22" s="44">
        <f t="shared" si="4"/>
        <v>0</v>
      </c>
      <c r="Q22" s="45">
        <f t="shared" si="4"/>
        <v>0</v>
      </c>
      <c r="S22" s="34"/>
      <c r="T22" s="34"/>
    </row>
    <row r="23" spans="3:22" x14ac:dyDescent="0.2">
      <c r="E23" s="166"/>
      <c r="F23" s="46" t="s">
        <v>43</v>
      </c>
      <c r="G23" s="46" t="s">
        <v>55</v>
      </c>
      <c r="H23" s="47">
        <f t="shared" ref="H23:Q23" si="5">SUM(H19:H22)</f>
        <v>0</v>
      </c>
      <c r="I23" s="48">
        <f t="shared" si="5"/>
        <v>378340929</v>
      </c>
      <c r="J23" s="48">
        <f t="shared" si="5"/>
        <v>391076726</v>
      </c>
      <c r="K23" s="48">
        <f t="shared" si="5"/>
        <v>407027885</v>
      </c>
      <c r="L23" s="48">
        <f t="shared" si="5"/>
        <v>423922572</v>
      </c>
      <c r="M23" s="48">
        <f t="shared" si="5"/>
        <v>184262180</v>
      </c>
      <c r="N23" s="48">
        <f t="shared" si="5"/>
        <v>184262180</v>
      </c>
      <c r="O23" s="48">
        <f t="shared" si="5"/>
        <v>193702924</v>
      </c>
      <c r="P23" s="48">
        <f t="shared" si="5"/>
        <v>193702923</v>
      </c>
      <c r="Q23" s="49">
        <f t="shared" si="5"/>
        <v>2356298319</v>
      </c>
      <c r="S23" s="34"/>
      <c r="T23" s="34"/>
    </row>
    <row r="24" spans="3:22" x14ac:dyDescent="0.2">
      <c r="E24" s="166"/>
      <c r="F24" s="42" t="s">
        <v>6</v>
      </c>
      <c r="G24" s="42" t="s">
        <v>7</v>
      </c>
      <c r="H24" s="43">
        <f t="shared" ref="H24:Q27" si="6">IF($G24="",SUMIFS(H$7:H$17,$F$7:$F$17,$F24),SUMIFS(H$7:H$17,$F$7:$F$17,$F24,$G$7:$G$17,$G24))</f>
        <v>0</v>
      </c>
      <c r="I24" s="44">
        <f t="shared" si="6"/>
        <v>1093670667</v>
      </c>
      <c r="J24" s="44">
        <f t="shared" si="6"/>
        <v>1130529602</v>
      </c>
      <c r="K24" s="44">
        <f t="shared" si="6"/>
        <v>1176733319</v>
      </c>
      <c r="L24" s="44">
        <f t="shared" si="6"/>
        <v>1225621003</v>
      </c>
      <c r="M24" s="44">
        <f t="shared" si="6"/>
        <v>532762564</v>
      </c>
      <c r="N24" s="44">
        <f t="shared" si="6"/>
        <v>532762565</v>
      </c>
      <c r="O24" s="44">
        <f t="shared" si="6"/>
        <v>560026396</v>
      </c>
      <c r="P24" s="44">
        <f t="shared" si="6"/>
        <v>560026397</v>
      </c>
      <c r="Q24" s="45">
        <f t="shared" si="6"/>
        <v>6812132513</v>
      </c>
      <c r="S24" s="34"/>
      <c r="T24" s="34"/>
    </row>
    <row r="25" spans="3:22" x14ac:dyDescent="0.2">
      <c r="E25" s="166"/>
      <c r="F25" s="42" t="s">
        <v>6</v>
      </c>
      <c r="G25" s="42" t="s">
        <v>42</v>
      </c>
      <c r="H25" s="43">
        <f t="shared" si="6"/>
        <v>0</v>
      </c>
      <c r="I25" s="44">
        <f t="shared" si="6"/>
        <v>0</v>
      </c>
      <c r="J25" s="44">
        <f t="shared" si="6"/>
        <v>0</v>
      </c>
      <c r="K25" s="44">
        <f t="shared" si="6"/>
        <v>0</v>
      </c>
      <c r="L25" s="44">
        <f t="shared" si="6"/>
        <v>0</v>
      </c>
      <c r="M25" s="44">
        <f t="shared" si="6"/>
        <v>0</v>
      </c>
      <c r="N25" s="44">
        <f t="shared" si="6"/>
        <v>0</v>
      </c>
      <c r="O25" s="44">
        <f t="shared" si="6"/>
        <v>0</v>
      </c>
      <c r="P25" s="44">
        <f t="shared" si="6"/>
        <v>0</v>
      </c>
      <c r="Q25" s="45">
        <f t="shared" si="6"/>
        <v>0</v>
      </c>
      <c r="S25" s="34"/>
      <c r="T25" s="34"/>
    </row>
    <row r="26" spans="3:22" x14ac:dyDescent="0.2">
      <c r="E26" s="166"/>
      <c r="F26" s="42" t="s">
        <v>6</v>
      </c>
      <c r="G26" s="42" t="s">
        <v>8</v>
      </c>
      <c r="H26" s="43">
        <f t="shared" si="6"/>
        <v>0</v>
      </c>
      <c r="I26" s="44">
        <f t="shared" si="6"/>
        <v>79398325</v>
      </c>
      <c r="J26" s="44">
        <f t="shared" si="6"/>
        <v>82023767</v>
      </c>
      <c r="K26" s="44">
        <f t="shared" si="6"/>
        <v>85303750</v>
      </c>
      <c r="L26" s="44">
        <f t="shared" si="6"/>
        <v>88773039</v>
      </c>
      <c r="M26" s="44">
        <f t="shared" si="6"/>
        <v>38527612</v>
      </c>
      <c r="N26" s="44">
        <f t="shared" si="6"/>
        <v>38527611</v>
      </c>
      <c r="O26" s="44">
        <f t="shared" si="6"/>
        <v>40461206</v>
      </c>
      <c r="P26" s="44">
        <f t="shared" si="6"/>
        <v>40461206</v>
      </c>
      <c r="Q26" s="45">
        <f t="shared" si="6"/>
        <v>493476516</v>
      </c>
      <c r="S26" s="34"/>
      <c r="T26" s="34"/>
    </row>
    <row r="27" spans="3:22" x14ac:dyDescent="0.2">
      <c r="E27" s="166"/>
      <c r="F27" s="42" t="s">
        <v>6</v>
      </c>
      <c r="G27" s="42" t="s">
        <v>54</v>
      </c>
      <c r="H27" s="43">
        <f t="shared" si="6"/>
        <v>0</v>
      </c>
      <c r="I27" s="44">
        <f t="shared" si="6"/>
        <v>0</v>
      </c>
      <c r="J27" s="44">
        <f t="shared" si="6"/>
        <v>0</v>
      </c>
      <c r="K27" s="44">
        <f t="shared" si="6"/>
        <v>0</v>
      </c>
      <c r="L27" s="44">
        <f t="shared" si="6"/>
        <v>0</v>
      </c>
      <c r="M27" s="44">
        <f t="shared" si="6"/>
        <v>0</v>
      </c>
      <c r="N27" s="44">
        <f t="shared" si="6"/>
        <v>0</v>
      </c>
      <c r="O27" s="44">
        <f t="shared" si="6"/>
        <v>0</v>
      </c>
      <c r="P27" s="44">
        <f t="shared" si="6"/>
        <v>0</v>
      </c>
      <c r="Q27" s="45">
        <f t="shared" si="6"/>
        <v>0</v>
      </c>
      <c r="S27" s="34"/>
      <c r="T27" s="34"/>
    </row>
    <row r="28" spans="3:22" x14ac:dyDescent="0.2">
      <c r="E28" s="166"/>
      <c r="F28" s="46" t="s">
        <v>6</v>
      </c>
      <c r="G28" s="46" t="s">
        <v>55</v>
      </c>
      <c r="H28" s="47">
        <f t="shared" ref="H28:Q28" si="7">SUM(H24:H27)</f>
        <v>0</v>
      </c>
      <c r="I28" s="48">
        <f t="shared" si="7"/>
        <v>1173068992</v>
      </c>
      <c r="J28" s="48">
        <f t="shared" si="7"/>
        <v>1212553369</v>
      </c>
      <c r="K28" s="48">
        <f t="shared" si="7"/>
        <v>1262037069</v>
      </c>
      <c r="L28" s="48">
        <f t="shared" si="7"/>
        <v>1314394042</v>
      </c>
      <c r="M28" s="48">
        <f t="shared" si="7"/>
        <v>571290176</v>
      </c>
      <c r="N28" s="48">
        <f t="shared" si="7"/>
        <v>571290176</v>
      </c>
      <c r="O28" s="48">
        <f t="shared" si="7"/>
        <v>600487602</v>
      </c>
      <c r="P28" s="48">
        <f t="shared" si="7"/>
        <v>600487603</v>
      </c>
      <c r="Q28" s="49">
        <f t="shared" si="7"/>
        <v>7305609029</v>
      </c>
      <c r="S28" s="34"/>
      <c r="T28" s="34"/>
    </row>
    <row r="29" spans="3:22" x14ac:dyDescent="0.2">
      <c r="E29" s="166"/>
      <c r="F29" s="46" t="s">
        <v>44</v>
      </c>
      <c r="G29" s="46"/>
      <c r="H29" s="47">
        <f t="shared" ref="H29:Q33" si="8">IF($G29="",SUMIFS(H$7:H$17,$F$7:$F$17,$F29),SUMIFS(H$7:H$17,$F$7:$F$17,$F29,$G$7:$G$17,$G29))</f>
        <v>0</v>
      </c>
      <c r="I29" s="48">
        <f t="shared" si="8"/>
        <v>397043176</v>
      </c>
      <c r="J29" s="48">
        <f t="shared" si="8"/>
        <v>410410120</v>
      </c>
      <c r="K29" s="48">
        <f t="shared" si="8"/>
        <v>427157171</v>
      </c>
      <c r="L29" s="48">
        <f t="shared" si="8"/>
        <v>444888995</v>
      </c>
      <c r="M29" s="48">
        <f t="shared" si="8"/>
        <v>193376293</v>
      </c>
      <c r="N29" s="48">
        <f t="shared" si="8"/>
        <v>193376292</v>
      </c>
      <c r="O29" s="48">
        <f t="shared" si="8"/>
        <v>203278268</v>
      </c>
      <c r="P29" s="48">
        <f t="shared" si="8"/>
        <v>203278269</v>
      </c>
      <c r="Q29" s="49">
        <f t="shared" si="8"/>
        <v>2472808584</v>
      </c>
      <c r="S29" s="34"/>
      <c r="T29" s="34"/>
    </row>
    <row r="30" spans="3:22" x14ac:dyDescent="0.2">
      <c r="E30" s="166"/>
      <c r="F30" s="42" t="s">
        <v>45</v>
      </c>
      <c r="G30" s="42" t="s">
        <v>46</v>
      </c>
      <c r="H30" s="43">
        <f t="shared" si="8"/>
        <v>0</v>
      </c>
      <c r="I30" s="44">
        <f t="shared" si="8"/>
        <v>34335559</v>
      </c>
      <c r="J30" s="44">
        <f t="shared" si="8"/>
        <v>34887090</v>
      </c>
      <c r="K30" s="44">
        <f t="shared" si="8"/>
        <v>35449653</v>
      </c>
      <c r="L30" s="44">
        <f t="shared" si="8"/>
        <v>36023467</v>
      </c>
      <c r="M30" s="44">
        <f t="shared" si="8"/>
        <v>14924894</v>
      </c>
      <c r="N30" s="44">
        <f t="shared" si="8"/>
        <v>14924894</v>
      </c>
      <c r="O30" s="44">
        <f t="shared" si="8"/>
        <v>15223392</v>
      </c>
      <c r="P30" s="44">
        <f t="shared" si="8"/>
        <v>15223392</v>
      </c>
      <c r="Q30" s="45">
        <f t="shared" si="8"/>
        <v>200992341</v>
      </c>
      <c r="S30" s="34"/>
      <c r="T30" s="34"/>
    </row>
    <row r="31" spans="3:22" x14ac:dyDescent="0.2">
      <c r="E31" s="166"/>
      <c r="F31" s="42" t="s">
        <v>45</v>
      </c>
      <c r="G31" s="42" t="s">
        <v>47</v>
      </c>
      <c r="H31" s="43">
        <f t="shared" si="8"/>
        <v>0</v>
      </c>
      <c r="I31" s="44">
        <f t="shared" si="8"/>
        <v>127985416</v>
      </c>
      <c r="J31" s="44">
        <f t="shared" si="8"/>
        <v>130041244</v>
      </c>
      <c r="K31" s="44">
        <f t="shared" si="8"/>
        <v>0</v>
      </c>
      <c r="L31" s="44">
        <f t="shared" si="8"/>
        <v>0</v>
      </c>
      <c r="M31" s="44">
        <f t="shared" si="8"/>
        <v>0</v>
      </c>
      <c r="N31" s="44">
        <f t="shared" si="8"/>
        <v>0</v>
      </c>
      <c r="O31" s="44">
        <f t="shared" si="8"/>
        <v>0</v>
      </c>
      <c r="P31" s="44">
        <f t="shared" si="8"/>
        <v>0</v>
      </c>
      <c r="Q31" s="45">
        <f t="shared" si="8"/>
        <v>258026660</v>
      </c>
      <c r="S31" s="34"/>
      <c r="T31" s="34"/>
    </row>
    <row r="32" spans="3:22" x14ac:dyDescent="0.2">
      <c r="E32" s="166"/>
      <c r="F32" s="42" t="s">
        <v>45</v>
      </c>
      <c r="G32" s="42" t="s">
        <v>56</v>
      </c>
      <c r="H32" s="43">
        <f t="shared" si="8"/>
        <v>0</v>
      </c>
      <c r="I32" s="44">
        <f t="shared" si="8"/>
        <v>0</v>
      </c>
      <c r="J32" s="44">
        <f t="shared" si="8"/>
        <v>0</v>
      </c>
      <c r="K32" s="44">
        <f t="shared" si="8"/>
        <v>0</v>
      </c>
      <c r="L32" s="44">
        <f t="shared" si="8"/>
        <v>0</v>
      </c>
      <c r="M32" s="44">
        <f t="shared" si="8"/>
        <v>0</v>
      </c>
      <c r="N32" s="44">
        <f t="shared" si="8"/>
        <v>0</v>
      </c>
      <c r="O32" s="44">
        <f t="shared" si="8"/>
        <v>0</v>
      </c>
      <c r="P32" s="44">
        <f t="shared" si="8"/>
        <v>0</v>
      </c>
      <c r="Q32" s="45">
        <f t="shared" si="8"/>
        <v>0</v>
      </c>
      <c r="S32" s="34"/>
      <c r="T32" s="34"/>
    </row>
    <row r="33" spans="2:20" x14ac:dyDescent="0.2">
      <c r="E33" s="166"/>
      <c r="F33" s="42" t="s">
        <v>45</v>
      </c>
      <c r="G33" s="42" t="s">
        <v>57</v>
      </c>
      <c r="H33" s="43">
        <f t="shared" si="8"/>
        <v>0</v>
      </c>
      <c r="I33" s="44">
        <f t="shared" si="8"/>
        <v>0</v>
      </c>
      <c r="J33" s="44">
        <f t="shared" si="8"/>
        <v>0</v>
      </c>
      <c r="K33" s="44">
        <f t="shared" si="8"/>
        <v>0</v>
      </c>
      <c r="L33" s="44">
        <f t="shared" si="8"/>
        <v>0</v>
      </c>
      <c r="M33" s="44">
        <f t="shared" si="8"/>
        <v>0</v>
      </c>
      <c r="N33" s="44">
        <f t="shared" si="8"/>
        <v>0</v>
      </c>
      <c r="O33" s="44">
        <f t="shared" si="8"/>
        <v>0</v>
      </c>
      <c r="P33" s="44">
        <f t="shared" si="8"/>
        <v>0</v>
      </c>
      <c r="Q33" s="45">
        <f t="shared" si="8"/>
        <v>0</v>
      </c>
      <c r="S33" s="34"/>
      <c r="T33" s="34"/>
    </row>
    <row r="34" spans="2:20" x14ac:dyDescent="0.2">
      <c r="E34" s="166"/>
      <c r="F34" s="46" t="s">
        <v>45</v>
      </c>
      <c r="G34" s="46" t="s">
        <v>55</v>
      </c>
      <c r="H34" s="47">
        <f t="shared" ref="H34:Q34" si="9">SUM(H30:H33)</f>
        <v>0</v>
      </c>
      <c r="I34" s="48">
        <f t="shared" si="9"/>
        <v>162320975</v>
      </c>
      <c r="J34" s="48">
        <f t="shared" si="9"/>
        <v>164928334</v>
      </c>
      <c r="K34" s="48">
        <f t="shared" si="9"/>
        <v>35449653</v>
      </c>
      <c r="L34" s="48">
        <f t="shared" si="9"/>
        <v>36023467</v>
      </c>
      <c r="M34" s="48">
        <f t="shared" si="9"/>
        <v>14924894</v>
      </c>
      <c r="N34" s="48">
        <f t="shared" si="9"/>
        <v>14924894</v>
      </c>
      <c r="O34" s="48">
        <f t="shared" si="9"/>
        <v>15223392</v>
      </c>
      <c r="P34" s="48">
        <f t="shared" si="9"/>
        <v>15223392</v>
      </c>
      <c r="Q34" s="49">
        <f t="shared" si="9"/>
        <v>459019001</v>
      </c>
      <c r="S34" s="34"/>
      <c r="T34" s="34"/>
    </row>
    <row r="35" spans="2:20" x14ac:dyDescent="0.2">
      <c r="F35" s="50" t="s">
        <v>51</v>
      </c>
      <c r="G35" s="46" t="s">
        <v>55</v>
      </c>
      <c r="H35" s="47">
        <f t="shared" ref="H35:P35" si="10">H18</f>
        <v>0</v>
      </c>
      <c r="I35" s="48">
        <f t="shared" si="10"/>
        <v>2953109</v>
      </c>
      <c r="J35" s="48">
        <f t="shared" si="10"/>
        <v>2854868</v>
      </c>
      <c r="K35" s="48">
        <f t="shared" si="10"/>
        <v>2753418</v>
      </c>
      <c r="L35" s="48">
        <f t="shared" si="10"/>
        <v>2494577</v>
      </c>
      <c r="M35" s="48">
        <f t="shared" si="10"/>
        <v>2068465</v>
      </c>
      <c r="N35" s="48">
        <f t="shared" si="10"/>
        <v>0</v>
      </c>
      <c r="O35" s="48">
        <f t="shared" si="10"/>
        <v>2100991</v>
      </c>
      <c r="P35" s="48">
        <f t="shared" si="10"/>
        <v>0</v>
      </c>
      <c r="Q35" s="49">
        <f>SUM(H35:P35)</f>
        <v>15225428</v>
      </c>
      <c r="S35" s="34"/>
      <c r="T35" s="34"/>
    </row>
    <row r="36" spans="2:20" x14ac:dyDescent="0.2">
      <c r="F36" s="167" t="s">
        <v>58</v>
      </c>
      <c r="G36" s="168"/>
      <c r="H36" s="51">
        <f t="shared" ref="H36:Q36" si="11">SUM(H23,H28:H29,H34)</f>
        <v>0</v>
      </c>
      <c r="I36" s="48">
        <f t="shared" si="11"/>
        <v>2110774072</v>
      </c>
      <c r="J36" s="48">
        <f t="shared" si="11"/>
        <v>2178968549</v>
      </c>
      <c r="K36" s="48">
        <f t="shared" si="11"/>
        <v>2131671778</v>
      </c>
      <c r="L36" s="48">
        <f t="shared" si="11"/>
        <v>2219229076</v>
      </c>
      <c r="M36" s="48">
        <f t="shared" si="11"/>
        <v>963853543</v>
      </c>
      <c r="N36" s="48">
        <f t="shared" si="11"/>
        <v>963853542</v>
      </c>
      <c r="O36" s="48">
        <f t="shared" si="11"/>
        <v>1012692186</v>
      </c>
      <c r="P36" s="48">
        <f t="shared" si="11"/>
        <v>1012692187</v>
      </c>
      <c r="Q36" s="49">
        <f t="shared" si="11"/>
        <v>12593734933</v>
      </c>
    </row>
    <row r="37" spans="2:20" x14ac:dyDescent="0.2">
      <c r="F37" s="167" t="s">
        <v>59</v>
      </c>
      <c r="G37" s="168"/>
      <c r="H37" s="51">
        <f t="shared" ref="H37:Q37" si="12">H35+H36</f>
        <v>0</v>
      </c>
      <c r="I37" s="48">
        <f t="shared" si="12"/>
        <v>2113727181</v>
      </c>
      <c r="J37" s="48">
        <f t="shared" si="12"/>
        <v>2181823417</v>
      </c>
      <c r="K37" s="48">
        <f t="shared" si="12"/>
        <v>2134425196</v>
      </c>
      <c r="L37" s="48">
        <f t="shared" si="12"/>
        <v>2221723653</v>
      </c>
      <c r="M37" s="48">
        <f>M35+M36</f>
        <v>965922008</v>
      </c>
      <c r="N37" s="48">
        <f t="shared" si="12"/>
        <v>963853542</v>
      </c>
      <c r="O37" s="48">
        <f t="shared" si="12"/>
        <v>1014793177</v>
      </c>
      <c r="P37" s="48">
        <f t="shared" si="12"/>
        <v>1012692187</v>
      </c>
      <c r="Q37" s="49">
        <f t="shared" si="12"/>
        <v>12608960361</v>
      </c>
    </row>
    <row r="40" spans="2:20" ht="27.75" customHeight="1" x14ac:dyDescent="0.2">
      <c r="H40" s="156" t="s">
        <v>60</v>
      </c>
      <c r="I40" s="157"/>
      <c r="J40" s="157"/>
      <c r="K40" s="157"/>
      <c r="L40" s="157"/>
      <c r="M40" s="157"/>
      <c r="N40" s="157"/>
      <c r="O40" s="157"/>
      <c r="P40" s="157"/>
      <c r="Q40" s="157"/>
    </row>
    <row r="41" spans="2:20" ht="24" x14ac:dyDescent="0.2">
      <c r="H41" s="52" t="s">
        <v>27</v>
      </c>
      <c r="I41" s="52" t="s">
        <v>28</v>
      </c>
      <c r="J41" s="52" t="s">
        <v>29</v>
      </c>
      <c r="K41" s="52" t="s">
        <v>30</v>
      </c>
      <c r="L41" s="52" t="s">
        <v>31</v>
      </c>
      <c r="M41" s="169" t="s">
        <v>32</v>
      </c>
      <c r="N41" s="170"/>
      <c r="O41" s="169" t="s">
        <v>33</v>
      </c>
      <c r="P41" s="170"/>
      <c r="Q41" s="53" t="s">
        <v>34</v>
      </c>
      <c r="R41" s="171" t="s">
        <v>26</v>
      </c>
      <c r="S41" s="172"/>
      <c r="T41" s="172"/>
    </row>
    <row r="42" spans="2:20" ht="23.25" customHeight="1" x14ac:dyDescent="0.2">
      <c r="E42" s="54" t="s">
        <v>61</v>
      </c>
      <c r="F42" s="55"/>
      <c r="G42" s="56"/>
      <c r="H42" s="57">
        <v>0</v>
      </c>
      <c r="I42" s="57">
        <v>0</v>
      </c>
      <c r="J42" s="57">
        <v>0</v>
      </c>
      <c r="K42" s="57">
        <v>0</v>
      </c>
      <c r="L42" s="57">
        <v>0</v>
      </c>
      <c r="M42" s="173">
        <v>0</v>
      </c>
      <c r="N42" s="174"/>
      <c r="O42" s="173">
        <v>0</v>
      </c>
      <c r="P42" s="174"/>
      <c r="Q42" s="58">
        <f>SUM(H42:P42)</f>
        <v>0</v>
      </c>
      <c r="R42" s="33">
        <f>SUM(H42:P42)-Q42</f>
        <v>0</v>
      </c>
      <c r="S42" s="175" t="str">
        <f>IF(Q42&lt;&gt;0,"Proof to be provided! see point e)","OK")</f>
        <v>OK</v>
      </c>
      <c r="T42" s="176"/>
    </row>
    <row r="43" spans="2:20" ht="23.25" customHeight="1" x14ac:dyDescent="0.2">
      <c r="E43" s="54" t="s">
        <v>62</v>
      </c>
      <c r="F43" s="55"/>
      <c r="G43" s="56"/>
      <c r="H43" s="59">
        <v>0</v>
      </c>
      <c r="I43" s="59">
        <v>0</v>
      </c>
      <c r="J43" s="59">
        <v>0</v>
      </c>
      <c r="K43" s="59">
        <v>0</v>
      </c>
      <c r="L43" s="59">
        <v>0</v>
      </c>
      <c r="M43" s="177">
        <v>0</v>
      </c>
      <c r="N43" s="178"/>
      <c r="O43" s="177">
        <f>SUM(H43:N43)</f>
        <v>0</v>
      </c>
      <c r="P43" s="178"/>
      <c r="Q43" s="60">
        <f>SUM(H43:P43)</f>
        <v>0</v>
      </c>
      <c r="R43" s="33">
        <f>SUM(H43:P43)-Q43</f>
        <v>0</v>
      </c>
      <c r="S43" s="175" t="str">
        <f>IF(Q43&lt;&gt;0,"Proof of meeting conditions to be provided","OK")</f>
        <v>OK</v>
      </c>
      <c r="T43" s="176"/>
    </row>
    <row r="44" spans="2:20" ht="23.25" customHeight="1" x14ac:dyDescent="0.2">
      <c r="E44" s="54" t="s">
        <v>63</v>
      </c>
      <c r="F44" s="55"/>
      <c r="G44" s="56"/>
      <c r="H44" s="59">
        <v>0</v>
      </c>
      <c r="I44" s="59">
        <v>0</v>
      </c>
      <c r="J44" s="59">
        <v>0</v>
      </c>
      <c r="K44" s="59">
        <v>0</v>
      </c>
      <c r="L44" s="59">
        <v>0</v>
      </c>
      <c r="M44" s="179">
        <v>0</v>
      </c>
      <c r="N44" s="180"/>
      <c r="O44" s="179">
        <f>SUM(H44:N44)</f>
        <v>0</v>
      </c>
      <c r="P44" s="180"/>
      <c r="Q44" s="60">
        <f>SUM(H44:P44)</f>
        <v>0</v>
      </c>
      <c r="R44" s="33">
        <f>SUM(H44:P44)-Q44</f>
        <v>0</v>
      </c>
      <c r="S44" s="175" t="str">
        <f>IF(Q44&lt;&gt;0,"Proof of meeting conditions to be provided","OK")</f>
        <v>OK</v>
      </c>
      <c r="T44" s="176"/>
    </row>
    <row r="46" spans="2:20" ht="12.75" customHeight="1" x14ac:dyDescent="0.2"/>
    <row r="48" spans="2:20" ht="18" x14ac:dyDescent="0.25">
      <c r="B48" s="61" t="s">
        <v>64</v>
      </c>
    </row>
    <row r="49" spans="2:3" x14ac:dyDescent="0.2">
      <c r="B49" s="62" t="s">
        <v>65</v>
      </c>
      <c r="C49" s="26" t="s">
        <v>66</v>
      </c>
    </row>
    <row r="50" spans="2:3" ht="15" x14ac:dyDescent="0.25">
      <c r="B50" s="62" t="s">
        <v>67</v>
      </c>
      <c r="C50" s="26" t="s">
        <v>68</v>
      </c>
    </row>
    <row r="51" spans="2:3" x14ac:dyDescent="0.2">
      <c r="B51" s="62" t="s">
        <v>69</v>
      </c>
      <c r="C51" s="26" t="s">
        <v>70</v>
      </c>
    </row>
    <row r="52" spans="2:3" ht="15" x14ac:dyDescent="0.25">
      <c r="B52" s="62" t="s">
        <v>71</v>
      </c>
      <c r="C52" s="63" t="s">
        <v>72</v>
      </c>
    </row>
    <row r="53" spans="2:3" ht="15" x14ac:dyDescent="0.25">
      <c r="B53" s="62" t="s">
        <v>73</v>
      </c>
      <c r="C53" s="26" t="s">
        <v>74</v>
      </c>
    </row>
    <row r="54" spans="2:3" ht="15" x14ac:dyDescent="0.25">
      <c r="B54" s="62" t="s">
        <v>75</v>
      </c>
      <c r="C54" s="26" t="s">
        <v>76</v>
      </c>
    </row>
    <row r="55" spans="2:3" ht="15" x14ac:dyDescent="0.25">
      <c r="B55" s="62" t="s">
        <v>77</v>
      </c>
      <c r="C55" s="26" t="s">
        <v>78</v>
      </c>
    </row>
    <row r="56" spans="2:3" x14ac:dyDescent="0.2">
      <c r="B56" s="62" t="s">
        <v>79</v>
      </c>
      <c r="C56" s="26" t="s">
        <v>80</v>
      </c>
    </row>
    <row r="57" spans="2:3" ht="15" x14ac:dyDescent="0.25">
      <c r="B57" s="62" t="s">
        <v>81</v>
      </c>
      <c r="C57" s="26" t="s">
        <v>82</v>
      </c>
    </row>
    <row r="58" spans="2:3" ht="15" x14ac:dyDescent="0.25">
      <c r="B58" s="62" t="s">
        <v>83</v>
      </c>
      <c r="C58" s="26" t="s">
        <v>84</v>
      </c>
    </row>
    <row r="59" spans="2:3" x14ac:dyDescent="0.2">
      <c r="B59" s="62" t="s">
        <v>85</v>
      </c>
      <c r="C59" s="26" t="s">
        <v>86</v>
      </c>
    </row>
    <row r="60" spans="2:3" ht="15" x14ac:dyDescent="0.25">
      <c r="B60" s="62" t="s">
        <v>87</v>
      </c>
      <c r="C60" s="26" t="s">
        <v>88</v>
      </c>
    </row>
  </sheetData>
  <mergeCells count="35">
    <mergeCell ref="M44:N44"/>
    <mergeCell ref="O44:P44"/>
    <mergeCell ref="S44:T44"/>
    <mergeCell ref="R41:T41"/>
    <mergeCell ref="M42:N42"/>
    <mergeCell ref="O42:P42"/>
    <mergeCell ref="S42:T42"/>
    <mergeCell ref="M43:N43"/>
    <mergeCell ref="O43:P43"/>
    <mergeCell ref="S43:T43"/>
    <mergeCell ref="E19:E34"/>
    <mergeCell ref="F36:G36"/>
    <mergeCell ref="F37:G37"/>
    <mergeCell ref="M41:N41"/>
    <mergeCell ref="O41:P41"/>
    <mergeCell ref="H40:Q40"/>
    <mergeCell ref="R4:T4"/>
    <mergeCell ref="H5:H6"/>
    <mergeCell ref="I5:I6"/>
    <mergeCell ref="J5:J6"/>
    <mergeCell ref="K5:K6"/>
    <mergeCell ref="L5:L6"/>
    <mergeCell ref="M5:N5"/>
    <mergeCell ref="O5:P5"/>
    <mergeCell ref="Q5:Q6"/>
    <mergeCell ref="R5:R6"/>
    <mergeCell ref="S5:S6"/>
    <mergeCell ref="T5:T6"/>
    <mergeCell ref="C3:Q3"/>
    <mergeCell ref="C4:C6"/>
    <mergeCell ref="D4:D6"/>
    <mergeCell ref="E4:E6"/>
    <mergeCell ref="F4:F6"/>
    <mergeCell ref="G4:G6"/>
    <mergeCell ref="H4:Q4"/>
  </mergeCells>
  <conditionalFormatting sqref="R7:R17">
    <cfRule type="cellIs" dxfId="45" priority="24" operator="equal">
      <formula>0</formula>
    </cfRule>
    <cfRule type="cellIs" dxfId="44" priority="25" operator="lessThan">
      <formula>0</formula>
    </cfRule>
    <cfRule type="cellIs" dxfId="43" priority="26" operator="greaterThan">
      <formula>0</formula>
    </cfRule>
    <cfRule type="cellIs" dxfId="42" priority="27" operator="lessThan">
      <formula>0</formula>
    </cfRule>
    <cfRule type="cellIs" dxfId="41" priority="28" operator="greaterThan">
      <formula>0</formula>
    </cfRule>
  </conditionalFormatting>
  <conditionalFormatting sqref="S7:T13 S32:T35 S16:T29">
    <cfRule type="cellIs" dxfId="40" priority="22" operator="equal">
      <formula>"OK"</formula>
    </cfRule>
    <cfRule type="cellIs" dxfId="39" priority="23" operator="equal">
      <formula>"NOT"</formula>
    </cfRule>
  </conditionalFormatting>
  <conditionalFormatting sqref="S30:T31">
    <cfRule type="cellIs" dxfId="38" priority="20" operator="equal">
      <formula>"OK"</formula>
    </cfRule>
    <cfRule type="cellIs" dxfId="37" priority="21" operator="equal">
      <formula>"NOT"</formula>
    </cfRule>
  </conditionalFormatting>
  <conditionalFormatting sqref="R14:R15">
    <cfRule type="cellIs" dxfId="36" priority="15" operator="equal">
      <formula>0</formula>
    </cfRule>
    <cfRule type="cellIs" dxfId="35" priority="16" operator="lessThan">
      <formula>0</formula>
    </cfRule>
    <cfRule type="cellIs" dxfId="34" priority="17" operator="greaterThan">
      <formula>0</formula>
    </cfRule>
    <cfRule type="cellIs" dxfId="33" priority="18" operator="lessThan">
      <formula>0</formula>
    </cfRule>
    <cfRule type="cellIs" dxfId="32" priority="19" operator="greaterThan">
      <formula>0</formula>
    </cfRule>
  </conditionalFormatting>
  <conditionalFormatting sqref="S14:T15">
    <cfRule type="cellIs" dxfId="31" priority="13" operator="equal">
      <formula>"OK"</formula>
    </cfRule>
    <cfRule type="cellIs" dxfId="30" priority="14" operator="equal">
      <formula>"NOT"</formula>
    </cfRule>
  </conditionalFormatting>
  <conditionalFormatting sqref="R42:R44">
    <cfRule type="cellIs" dxfId="29" priority="8" operator="equal">
      <formula>0</formula>
    </cfRule>
    <cfRule type="cellIs" dxfId="28" priority="9" operator="lessThan">
      <formula>0</formula>
    </cfRule>
    <cfRule type="cellIs" dxfId="27" priority="10" operator="greaterThan">
      <formula>0</formula>
    </cfRule>
    <cfRule type="cellIs" dxfId="26" priority="11" operator="lessThan">
      <formula>0</formula>
    </cfRule>
    <cfRule type="cellIs" dxfId="25" priority="12" operator="greaterThan">
      <formula>0</formula>
    </cfRule>
  </conditionalFormatting>
  <conditionalFormatting sqref="S42:S44">
    <cfRule type="cellIs" dxfId="24" priority="6" operator="notEqual">
      <formula>"OK"</formula>
    </cfRule>
    <cfRule type="cellIs" dxfId="23" priority="7" operator="equal">
      <formula>"OK"</formula>
    </cfRule>
  </conditionalFormatting>
  <conditionalFormatting sqref="R18">
    <cfRule type="cellIs" dxfId="22" priority="1" operator="equal">
      <formula>0</formula>
    </cfRule>
    <cfRule type="cellIs" dxfId="21" priority="2" operator="lessThan">
      <formula>0</formula>
    </cfRule>
    <cfRule type="cellIs" dxfId="20" priority="3" operator="greaterThan">
      <formula>0</formula>
    </cfRule>
    <cfRule type="cellIs" dxfId="19" priority="4" operator="lessThan">
      <formula>0</formula>
    </cfRule>
    <cfRule type="cellIs" dxfId="18" priority="5"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C2:AB210"/>
  <sheetViews>
    <sheetView view="pageBreakPreview" zoomScaleNormal="115" zoomScaleSheetLayoutView="100" workbookViewId="0">
      <selection activeCell="AL36" sqref="AL36"/>
    </sheetView>
  </sheetViews>
  <sheetFormatPr defaultColWidth="8.85546875" defaultRowHeight="12.75" x14ac:dyDescent="0.25"/>
  <cols>
    <col min="1" max="2" width="8.85546875" style="64"/>
    <col min="3" max="3" width="15.7109375" style="64" customWidth="1"/>
    <col min="4" max="4" width="15.7109375" style="64" bestFit="1" customWidth="1"/>
    <col min="5" max="5" width="13.7109375" style="64" customWidth="1"/>
    <col min="6" max="6" width="19.42578125" style="64" customWidth="1"/>
    <col min="7" max="7" width="14.42578125" style="64" customWidth="1"/>
    <col min="8" max="15" width="21.5703125" style="64" customWidth="1"/>
    <col min="16" max="16" width="15.140625" style="64" customWidth="1"/>
    <col min="17" max="17" width="15.42578125" style="64" customWidth="1"/>
    <col min="18" max="18" width="16.5703125" style="64" customWidth="1"/>
    <col min="19" max="19" width="13.7109375" style="64" hidden="1" customWidth="1"/>
    <col min="20" max="20" width="11.140625" style="64" hidden="1" customWidth="1"/>
    <col min="21" max="28" width="10.85546875" style="64" hidden="1" customWidth="1"/>
    <col min="29" max="31" width="0" style="64" hidden="1" customWidth="1"/>
    <col min="32" max="16384" width="8.85546875" style="64"/>
  </cols>
  <sheetData>
    <row r="2" spans="3:28" hidden="1" x14ac:dyDescent="0.25">
      <c r="F2" s="65" t="s">
        <v>43</v>
      </c>
      <c r="G2" s="65" t="s">
        <v>7</v>
      </c>
      <c r="H2" s="66">
        <f>H10/$O$10</f>
        <v>0</v>
      </c>
      <c r="I2" s="66">
        <f t="shared" ref="I2:O2" si="0">I10/$O$10</f>
        <v>0.16054625325528366</v>
      </c>
      <c r="J2" s="66">
        <f t="shared" si="0"/>
        <v>0.16595632063923799</v>
      </c>
      <c r="K2" s="66">
        <f t="shared" si="0"/>
        <v>0.17273346790135943</v>
      </c>
      <c r="L2" s="66">
        <f t="shared" si="0"/>
        <v>0.1799116987002454</v>
      </c>
      <c r="M2" s="66">
        <f t="shared" si="0"/>
        <v>0.15641472704754453</v>
      </c>
      <c r="N2" s="66">
        <f t="shared" si="0"/>
        <v>0.16443753245632897</v>
      </c>
      <c r="O2" s="66">
        <f t="shared" si="0"/>
        <v>1</v>
      </c>
    </row>
    <row r="3" spans="3:28" hidden="1" x14ac:dyDescent="0.25">
      <c r="C3" s="181" t="s">
        <v>89</v>
      </c>
      <c r="F3" s="65" t="s">
        <v>43</v>
      </c>
      <c r="G3" s="65" t="s">
        <v>8</v>
      </c>
      <c r="H3" s="66">
        <f>H12/$O$12</f>
        <v>0</v>
      </c>
      <c r="I3" s="66">
        <f t="shared" ref="I3:O3" si="1">I12/$O$12</f>
        <v>0.17081623329079215</v>
      </c>
      <c r="J3" s="66">
        <f t="shared" si="1"/>
        <v>0.17356491286489104</v>
      </c>
      <c r="K3" s="66">
        <f t="shared" si="1"/>
        <v>0.17636887192486012</v>
      </c>
      <c r="L3" s="66">
        <f t="shared" si="1"/>
        <v>0.17922920295065728</v>
      </c>
      <c r="M3" s="66">
        <f t="shared" si="1"/>
        <v>0.14852243178172775</v>
      </c>
      <c r="N3" s="66">
        <f t="shared" si="1"/>
        <v>0.15149834718707167</v>
      </c>
      <c r="O3" s="66">
        <f t="shared" si="1"/>
        <v>1</v>
      </c>
    </row>
    <row r="4" spans="3:28" hidden="1" x14ac:dyDescent="0.25">
      <c r="C4" s="181"/>
      <c r="F4" s="65" t="s">
        <v>6</v>
      </c>
      <c r="G4" s="65" t="s">
        <v>8</v>
      </c>
      <c r="H4" s="66">
        <f>H17/$O$17</f>
        <v>0</v>
      </c>
      <c r="I4" s="66">
        <f t="shared" ref="I4:O4" si="2">I17/$O$17</f>
        <v>0.17081856038388279</v>
      </c>
      <c r="J4" s="66">
        <f t="shared" si="2"/>
        <v>0.17356634030753104</v>
      </c>
      <c r="K4" s="66">
        <f t="shared" si="2"/>
        <v>0.17636971396023254</v>
      </c>
      <c r="L4" s="66">
        <f t="shared" si="2"/>
        <v>0.17922900493761626</v>
      </c>
      <c r="M4" s="66">
        <f t="shared" si="2"/>
        <v>0.14852075053734673</v>
      </c>
      <c r="N4" s="66">
        <f t="shared" si="2"/>
        <v>0.15149562987339063</v>
      </c>
      <c r="O4" s="66">
        <f t="shared" si="2"/>
        <v>1</v>
      </c>
    </row>
    <row r="5" spans="3:28" hidden="1" x14ac:dyDescent="0.25">
      <c r="C5" s="181"/>
      <c r="F5" s="65" t="s">
        <v>6</v>
      </c>
      <c r="G5" s="65" t="s">
        <v>7</v>
      </c>
      <c r="H5" s="66">
        <f>H15/$O$15</f>
        <v>0</v>
      </c>
      <c r="I5" s="66">
        <f t="shared" ref="I5:O5" si="3">I15/$O$15</f>
        <v>0.16055146261747544</v>
      </c>
      <c r="J5" s="66">
        <f t="shared" si="3"/>
        <v>0.16596119568804166</v>
      </c>
      <c r="K5" s="66">
        <f t="shared" si="3"/>
        <v>0.17274215180403224</v>
      </c>
      <c r="L5" s="66">
        <f t="shared" si="3"/>
        <v>0.17991704800294459</v>
      </c>
      <c r="M5" s="66">
        <f t="shared" si="3"/>
        <v>0.15641270897002865</v>
      </c>
      <c r="N5" s="66">
        <f t="shared" si="3"/>
        <v>0.16441543291747743</v>
      </c>
      <c r="O5" s="66">
        <f t="shared" si="3"/>
        <v>1</v>
      </c>
    </row>
    <row r="6" spans="3:28" x14ac:dyDescent="0.25">
      <c r="C6" s="181"/>
    </row>
    <row r="7" spans="3:28" ht="43.5" customHeight="1" x14ac:dyDescent="0.25">
      <c r="C7" s="181"/>
      <c r="F7" s="182" t="s">
        <v>90</v>
      </c>
      <c r="G7" s="183"/>
      <c r="H7" s="183"/>
      <c r="I7" s="183"/>
      <c r="J7" s="183"/>
      <c r="K7" s="183"/>
      <c r="L7" s="183"/>
      <c r="M7" s="183"/>
      <c r="N7" s="183"/>
      <c r="O7" s="184"/>
      <c r="S7" s="182" t="s">
        <v>90</v>
      </c>
      <c r="T7" s="183"/>
      <c r="U7" s="183"/>
      <c r="V7" s="183"/>
      <c r="W7" s="183"/>
      <c r="X7" s="183"/>
      <c r="Y7" s="183"/>
      <c r="Z7" s="183"/>
      <c r="AA7" s="183"/>
      <c r="AB7" s="184"/>
    </row>
    <row r="8" spans="3:28" ht="16.5" customHeight="1" x14ac:dyDescent="0.25">
      <c r="C8" s="181"/>
      <c r="F8" s="151" t="s">
        <v>23</v>
      </c>
      <c r="G8" s="151" t="s">
        <v>91</v>
      </c>
      <c r="H8" s="185" t="s">
        <v>25</v>
      </c>
      <c r="I8" s="186"/>
      <c r="J8" s="186"/>
      <c r="K8" s="186"/>
      <c r="L8" s="186"/>
      <c r="M8" s="186"/>
      <c r="N8" s="186"/>
      <c r="O8" s="187"/>
      <c r="S8" s="151" t="s">
        <v>23</v>
      </c>
      <c r="T8" s="151" t="s">
        <v>91</v>
      </c>
      <c r="U8" s="185" t="s">
        <v>25</v>
      </c>
      <c r="V8" s="186"/>
      <c r="W8" s="186"/>
      <c r="X8" s="186"/>
      <c r="Y8" s="186"/>
      <c r="Z8" s="186"/>
      <c r="AA8" s="186"/>
      <c r="AB8" s="187"/>
    </row>
    <row r="9" spans="3:28" ht="24" customHeight="1" x14ac:dyDescent="0.25">
      <c r="C9" s="181"/>
      <c r="F9" s="152"/>
      <c r="G9" s="152"/>
      <c r="H9" s="67" t="s">
        <v>27</v>
      </c>
      <c r="I9" s="67" t="s">
        <v>28</v>
      </c>
      <c r="J9" s="67" t="s">
        <v>29</v>
      </c>
      <c r="K9" s="67" t="s">
        <v>30</v>
      </c>
      <c r="L9" s="67" t="s">
        <v>31</v>
      </c>
      <c r="M9" s="67" t="s">
        <v>32</v>
      </c>
      <c r="N9" s="67" t="s">
        <v>33</v>
      </c>
      <c r="O9" s="68" t="s">
        <v>34</v>
      </c>
      <c r="S9" s="152"/>
      <c r="T9" s="152"/>
      <c r="U9" s="67" t="s">
        <v>27</v>
      </c>
      <c r="V9" s="67" t="s">
        <v>28</v>
      </c>
      <c r="W9" s="67" t="s">
        <v>29</v>
      </c>
      <c r="X9" s="67" t="s">
        <v>30</v>
      </c>
      <c r="Y9" s="67" t="s">
        <v>31</v>
      </c>
      <c r="Z9" s="67" t="s">
        <v>32</v>
      </c>
      <c r="AA9" s="67" t="s">
        <v>33</v>
      </c>
      <c r="AB9" s="68" t="s">
        <v>34</v>
      </c>
    </row>
    <row r="10" spans="3:28" x14ac:dyDescent="0.25">
      <c r="C10" s="181"/>
      <c r="D10" s="69"/>
      <c r="F10" s="65" t="s">
        <v>43</v>
      </c>
      <c r="G10" s="65" t="s">
        <v>7</v>
      </c>
      <c r="H10" s="70">
        <v>0</v>
      </c>
      <c r="I10" s="70">
        <v>385280391</v>
      </c>
      <c r="J10" s="70">
        <v>398263521</v>
      </c>
      <c r="K10" s="70">
        <v>414527382</v>
      </c>
      <c r="L10" s="70">
        <v>431753767</v>
      </c>
      <c r="M10" s="70">
        <v>375365516</v>
      </c>
      <c r="N10" s="70">
        <v>394618719</v>
      </c>
      <c r="O10" s="71">
        <f t="shared" ref="O10:O19" si="4">SUM(H10:N10)</f>
        <v>2399809296</v>
      </c>
      <c r="Q10" s="72"/>
      <c r="S10" s="65" t="s">
        <v>43</v>
      </c>
      <c r="T10" s="65" t="s">
        <v>7</v>
      </c>
      <c r="U10" s="73">
        <f>H10/$O$10</f>
        <v>0</v>
      </c>
      <c r="V10" s="73">
        <f t="shared" ref="V10:AA10" si="5">I10/$O$10</f>
        <v>0.16054625325528366</v>
      </c>
      <c r="W10" s="73">
        <f t="shared" si="5"/>
        <v>0.16595632063923799</v>
      </c>
      <c r="X10" s="73">
        <f t="shared" si="5"/>
        <v>0.17273346790135943</v>
      </c>
      <c r="Y10" s="73">
        <f t="shared" si="5"/>
        <v>0.1799116987002454</v>
      </c>
      <c r="Z10" s="73">
        <f t="shared" si="5"/>
        <v>0.15641472704754453</v>
      </c>
      <c r="AA10" s="73">
        <f t="shared" si="5"/>
        <v>0.16443753245632897</v>
      </c>
      <c r="AB10" s="74">
        <f t="shared" ref="AB10:AB17" si="6">SUM(U10:AA10)</f>
        <v>1</v>
      </c>
    </row>
    <row r="11" spans="3:28" x14ac:dyDescent="0.25">
      <c r="C11" s="181"/>
      <c r="D11" s="69"/>
      <c r="F11" s="65" t="s">
        <v>43</v>
      </c>
      <c r="G11" s="65" t="s">
        <v>42</v>
      </c>
      <c r="H11" s="70">
        <v>0</v>
      </c>
      <c r="I11" s="70">
        <v>0</v>
      </c>
      <c r="J11" s="70">
        <v>0</v>
      </c>
      <c r="K11" s="70">
        <v>0</v>
      </c>
      <c r="L11" s="70">
        <v>0</v>
      </c>
      <c r="M11" s="70">
        <v>0</v>
      </c>
      <c r="N11" s="70">
        <v>0</v>
      </c>
      <c r="O11" s="71">
        <f t="shared" si="4"/>
        <v>0</v>
      </c>
      <c r="Q11" s="72"/>
      <c r="S11" s="65" t="s">
        <v>43</v>
      </c>
      <c r="T11" s="65" t="s">
        <v>42</v>
      </c>
      <c r="U11" s="73"/>
      <c r="V11" s="75"/>
      <c r="W11" s="75"/>
      <c r="X11" s="75"/>
      <c r="Y11" s="75"/>
      <c r="Z11" s="75"/>
      <c r="AA11" s="75"/>
      <c r="AB11" s="76"/>
    </row>
    <row r="12" spans="3:28" x14ac:dyDescent="0.25">
      <c r="C12" s="181"/>
      <c r="D12" s="69"/>
      <c r="F12" s="65" t="s">
        <v>43</v>
      </c>
      <c r="G12" s="65" t="s">
        <v>8</v>
      </c>
      <c r="H12" s="70">
        <v>0</v>
      </c>
      <c r="I12" s="70">
        <v>781782</v>
      </c>
      <c r="J12" s="70">
        <v>794362</v>
      </c>
      <c r="K12" s="70">
        <v>807195</v>
      </c>
      <c r="L12" s="70">
        <v>820286</v>
      </c>
      <c r="M12" s="70">
        <v>679749</v>
      </c>
      <c r="N12" s="70">
        <v>693369</v>
      </c>
      <c r="O12" s="71">
        <f t="shared" si="4"/>
        <v>4576743</v>
      </c>
      <c r="P12" s="72"/>
      <c r="Q12" s="72"/>
      <c r="S12" s="65" t="s">
        <v>43</v>
      </c>
      <c r="T12" s="65" t="s">
        <v>8</v>
      </c>
      <c r="U12" s="73">
        <f>H12/$O$12</f>
        <v>0</v>
      </c>
      <c r="V12" s="73">
        <f t="shared" ref="V12:AA12" si="7">I12/$O$12</f>
        <v>0.17081623329079215</v>
      </c>
      <c r="W12" s="73">
        <f t="shared" si="7"/>
        <v>0.17356491286489104</v>
      </c>
      <c r="X12" s="73">
        <f t="shared" si="7"/>
        <v>0.17636887192486012</v>
      </c>
      <c r="Y12" s="73">
        <f t="shared" si="7"/>
        <v>0.17922920295065728</v>
      </c>
      <c r="Z12" s="73">
        <f t="shared" si="7"/>
        <v>0.14852243178172775</v>
      </c>
      <c r="AA12" s="73">
        <f t="shared" si="7"/>
        <v>0.15149834718707167</v>
      </c>
      <c r="AB12" s="74">
        <f t="shared" si="6"/>
        <v>1</v>
      </c>
    </row>
    <row r="13" spans="3:28" x14ac:dyDescent="0.25">
      <c r="C13" s="181"/>
      <c r="D13" s="69"/>
      <c r="F13" s="65" t="s">
        <v>43</v>
      </c>
      <c r="G13" s="65" t="s">
        <v>54</v>
      </c>
      <c r="H13" s="70">
        <v>0</v>
      </c>
      <c r="I13" s="70">
        <v>0</v>
      </c>
      <c r="J13" s="70">
        <v>0</v>
      </c>
      <c r="K13" s="70">
        <v>0</v>
      </c>
      <c r="L13" s="70">
        <v>0</v>
      </c>
      <c r="M13" s="70">
        <v>0</v>
      </c>
      <c r="N13" s="70">
        <v>0</v>
      </c>
      <c r="O13" s="71">
        <f t="shared" si="4"/>
        <v>0</v>
      </c>
      <c r="Q13" s="72"/>
      <c r="S13" s="65" t="s">
        <v>43</v>
      </c>
      <c r="T13" s="65" t="s">
        <v>54</v>
      </c>
      <c r="U13" s="73"/>
      <c r="V13" s="75"/>
      <c r="W13" s="75"/>
      <c r="X13" s="75"/>
      <c r="Y13" s="75"/>
      <c r="Z13" s="75"/>
      <c r="AA13" s="75"/>
      <c r="AB13" s="76"/>
    </row>
    <row r="14" spans="3:28" x14ac:dyDescent="0.25">
      <c r="C14" s="181"/>
      <c r="D14" s="69"/>
      <c r="F14" s="77" t="s">
        <v>43</v>
      </c>
      <c r="G14" s="77" t="s">
        <v>55</v>
      </c>
      <c r="H14" s="71">
        <f>SUM(H10:H13)</f>
        <v>0</v>
      </c>
      <c r="I14" s="71">
        <f t="shared" ref="I14:N14" si="8">SUM(I10:I13)</f>
        <v>386062173</v>
      </c>
      <c r="J14" s="71">
        <f t="shared" si="8"/>
        <v>399057883</v>
      </c>
      <c r="K14" s="71">
        <f t="shared" si="8"/>
        <v>415334577</v>
      </c>
      <c r="L14" s="71">
        <f t="shared" si="8"/>
        <v>432574053</v>
      </c>
      <c r="M14" s="71">
        <f t="shared" si="8"/>
        <v>376045265</v>
      </c>
      <c r="N14" s="71">
        <f t="shared" si="8"/>
        <v>395312088</v>
      </c>
      <c r="O14" s="71">
        <f t="shared" si="4"/>
        <v>2404386039</v>
      </c>
      <c r="Q14" s="72"/>
      <c r="S14" s="77" t="s">
        <v>43</v>
      </c>
      <c r="T14" s="77" t="s">
        <v>55</v>
      </c>
      <c r="U14" s="76">
        <f>SUM(U10:U13)</f>
        <v>0</v>
      </c>
      <c r="V14" s="76">
        <f t="shared" ref="V14:AA14" si="9">SUM(V10:V13)</f>
        <v>0.33136248654607581</v>
      </c>
      <c r="W14" s="76">
        <f t="shared" si="9"/>
        <v>0.33952123350412899</v>
      </c>
      <c r="X14" s="76">
        <f t="shared" si="9"/>
        <v>0.34910233982621952</v>
      </c>
      <c r="Y14" s="76">
        <f t="shared" si="9"/>
        <v>0.35914090165090268</v>
      </c>
      <c r="Z14" s="76">
        <f t="shared" si="9"/>
        <v>0.3049371588292723</v>
      </c>
      <c r="AA14" s="76">
        <f t="shared" si="9"/>
        <v>0.31593587964340064</v>
      </c>
      <c r="AB14" s="76"/>
    </row>
    <row r="15" spans="3:28" x14ac:dyDescent="0.25">
      <c r="C15" s="181"/>
      <c r="D15" s="69"/>
      <c r="F15" s="65" t="s">
        <v>6</v>
      </c>
      <c r="G15" s="65" t="s">
        <v>7</v>
      </c>
      <c r="H15" s="70">
        <v>0</v>
      </c>
      <c r="I15" s="70">
        <v>1300770608</v>
      </c>
      <c r="J15" s="70">
        <v>1344599681</v>
      </c>
      <c r="K15" s="70">
        <v>1399538255</v>
      </c>
      <c r="L15" s="70">
        <v>1457668489</v>
      </c>
      <c r="M15" s="70">
        <v>1267238873</v>
      </c>
      <c r="N15" s="70">
        <v>1332076078</v>
      </c>
      <c r="O15" s="71">
        <f t="shared" si="4"/>
        <v>8101891984</v>
      </c>
      <c r="Q15" s="72"/>
      <c r="S15" s="65" t="s">
        <v>6</v>
      </c>
      <c r="T15" s="65" t="s">
        <v>7</v>
      </c>
      <c r="U15" s="73">
        <f>H15/$O$15</f>
        <v>0</v>
      </c>
      <c r="V15" s="73">
        <f t="shared" ref="V15:AA15" si="10">I15/$O$15</f>
        <v>0.16055146261747544</v>
      </c>
      <c r="W15" s="73">
        <f t="shared" si="10"/>
        <v>0.16596119568804166</v>
      </c>
      <c r="X15" s="73">
        <f t="shared" si="10"/>
        <v>0.17274215180403224</v>
      </c>
      <c r="Y15" s="73">
        <f t="shared" si="10"/>
        <v>0.17991704800294459</v>
      </c>
      <c r="Z15" s="73">
        <f t="shared" si="10"/>
        <v>0.15641270897002865</v>
      </c>
      <c r="AA15" s="73">
        <f t="shared" si="10"/>
        <v>0.16441543291747743</v>
      </c>
      <c r="AB15" s="74">
        <f t="shared" si="6"/>
        <v>1</v>
      </c>
    </row>
    <row r="16" spans="3:28" x14ac:dyDescent="0.25">
      <c r="C16" s="181"/>
      <c r="D16" s="69"/>
      <c r="F16" s="65" t="s">
        <v>6</v>
      </c>
      <c r="G16" s="65" t="s">
        <v>42</v>
      </c>
      <c r="H16" s="78">
        <v>0</v>
      </c>
      <c r="I16" s="78">
        <v>0</v>
      </c>
      <c r="J16" s="78">
        <v>0</v>
      </c>
      <c r="K16" s="78">
        <v>0</v>
      </c>
      <c r="L16" s="78">
        <v>0</v>
      </c>
      <c r="M16" s="78">
        <v>0</v>
      </c>
      <c r="N16" s="78">
        <v>0</v>
      </c>
      <c r="O16" s="71">
        <f t="shared" si="4"/>
        <v>0</v>
      </c>
      <c r="Q16" s="72"/>
      <c r="S16" s="65" t="s">
        <v>6</v>
      </c>
      <c r="T16" s="65" t="s">
        <v>42</v>
      </c>
      <c r="U16" s="79"/>
      <c r="V16" s="79"/>
      <c r="W16" s="79"/>
      <c r="X16" s="79"/>
      <c r="Y16" s="79"/>
      <c r="Z16" s="79"/>
      <c r="AA16" s="79"/>
      <c r="AB16" s="76"/>
    </row>
    <row r="17" spans="3:28" x14ac:dyDescent="0.25">
      <c r="C17" s="181"/>
      <c r="D17" s="69"/>
      <c r="F17" s="65" t="s">
        <v>6</v>
      </c>
      <c r="G17" s="65" t="s">
        <v>8</v>
      </c>
      <c r="H17" s="70">
        <v>0</v>
      </c>
      <c r="I17" s="70">
        <v>2639383</v>
      </c>
      <c r="J17" s="70">
        <v>2681840</v>
      </c>
      <c r="K17" s="70">
        <v>2725156</v>
      </c>
      <c r="L17" s="70">
        <v>2769336</v>
      </c>
      <c r="M17" s="70">
        <v>2294851</v>
      </c>
      <c r="N17" s="70">
        <v>2340817</v>
      </c>
      <c r="O17" s="71">
        <f t="shared" si="4"/>
        <v>15451383</v>
      </c>
      <c r="Q17" s="72"/>
      <c r="S17" s="65" t="s">
        <v>6</v>
      </c>
      <c r="T17" s="65" t="s">
        <v>8</v>
      </c>
      <c r="U17" s="73">
        <f>H17/$O$17</f>
        <v>0</v>
      </c>
      <c r="V17" s="73">
        <f t="shared" ref="V17:AA17" si="11">I17/$O$17</f>
        <v>0.17081856038388279</v>
      </c>
      <c r="W17" s="73">
        <f t="shared" si="11"/>
        <v>0.17356634030753104</v>
      </c>
      <c r="X17" s="73">
        <f t="shared" si="11"/>
        <v>0.17636971396023254</v>
      </c>
      <c r="Y17" s="73">
        <f t="shared" si="11"/>
        <v>0.17922900493761626</v>
      </c>
      <c r="Z17" s="73">
        <f t="shared" si="11"/>
        <v>0.14852075053734673</v>
      </c>
      <c r="AA17" s="73">
        <f t="shared" si="11"/>
        <v>0.15149562987339063</v>
      </c>
      <c r="AB17" s="74">
        <f t="shared" si="6"/>
        <v>1</v>
      </c>
    </row>
    <row r="18" spans="3:28" x14ac:dyDescent="0.25">
      <c r="C18" s="181"/>
      <c r="D18" s="69"/>
      <c r="F18" s="65" t="s">
        <v>6</v>
      </c>
      <c r="G18" s="65" t="s">
        <v>54</v>
      </c>
      <c r="H18" s="70">
        <v>0</v>
      </c>
      <c r="I18" s="70">
        <v>0</v>
      </c>
      <c r="J18" s="70">
        <v>0</v>
      </c>
      <c r="K18" s="70">
        <v>0</v>
      </c>
      <c r="L18" s="70">
        <v>0</v>
      </c>
      <c r="M18" s="70">
        <v>0</v>
      </c>
      <c r="N18" s="70">
        <v>0</v>
      </c>
      <c r="O18" s="71">
        <f t="shared" si="4"/>
        <v>0</v>
      </c>
      <c r="Q18" s="72"/>
      <c r="S18" s="65" t="s">
        <v>6</v>
      </c>
      <c r="T18" s="65" t="s">
        <v>54</v>
      </c>
      <c r="U18" s="75"/>
      <c r="V18" s="75"/>
      <c r="W18" s="75"/>
      <c r="X18" s="75"/>
      <c r="Y18" s="75"/>
      <c r="Z18" s="75"/>
      <c r="AA18" s="75"/>
      <c r="AB18" s="76"/>
    </row>
    <row r="19" spans="3:28" x14ac:dyDescent="0.25">
      <c r="C19" s="181"/>
      <c r="D19" s="69"/>
      <c r="F19" s="77" t="s">
        <v>6</v>
      </c>
      <c r="G19" s="77" t="s">
        <v>55</v>
      </c>
      <c r="H19" s="71">
        <f>SUM(H15:H18)</f>
        <v>0</v>
      </c>
      <c r="I19" s="71">
        <f t="shared" ref="I19:N19" si="12">SUM(I15:I18)</f>
        <v>1303409991</v>
      </c>
      <c r="J19" s="71">
        <f t="shared" si="12"/>
        <v>1347281521</v>
      </c>
      <c r="K19" s="71">
        <f t="shared" si="12"/>
        <v>1402263411</v>
      </c>
      <c r="L19" s="71">
        <f t="shared" si="12"/>
        <v>1460437825</v>
      </c>
      <c r="M19" s="71">
        <f t="shared" si="12"/>
        <v>1269533724</v>
      </c>
      <c r="N19" s="71">
        <f t="shared" si="12"/>
        <v>1334416895</v>
      </c>
      <c r="O19" s="71">
        <f t="shared" si="4"/>
        <v>8117343367</v>
      </c>
      <c r="Q19" s="72"/>
      <c r="S19" s="77" t="s">
        <v>6</v>
      </c>
      <c r="T19" s="77" t="s">
        <v>55</v>
      </c>
      <c r="U19" s="76">
        <f>SUM(U15:U18)</f>
        <v>0</v>
      </c>
      <c r="V19" s="76">
        <f t="shared" ref="V19:AA19" si="13">SUM(V15:V18)</f>
        <v>0.3313700230013582</v>
      </c>
      <c r="W19" s="76">
        <f t="shared" si="13"/>
        <v>0.33952753599557273</v>
      </c>
      <c r="X19" s="76">
        <f t="shared" si="13"/>
        <v>0.34911186576426478</v>
      </c>
      <c r="Y19" s="76">
        <f t="shared" si="13"/>
        <v>0.35914605294056084</v>
      </c>
      <c r="Z19" s="76">
        <f t="shared" si="13"/>
        <v>0.30493345950737538</v>
      </c>
      <c r="AA19" s="76">
        <f t="shared" si="13"/>
        <v>0.31591106279086806</v>
      </c>
      <c r="AB19" s="76"/>
    </row>
    <row r="20" spans="3:28" x14ac:dyDescent="0.25">
      <c r="C20" s="181"/>
      <c r="D20" s="69"/>
      <c r="F20" s="77" t="s">
        <v>44</v>
      </c>
      <c r="G20" s="77" t="s">
        <v>55</v>
      </c>
      <c r="H20" s="71">
        <v>0</v>
      </c>
      <c r="I20" s="71">
        <v>258980933</v>
      </c>
      <c r="J20" s="71">
        <v>267700811</v>
      </c>
      <c r="K20" s="71">
        <v>278624137</v>
      </c>
      <c r="L20" s="71">
        <v>290193731</v>
      </c>
      <c r="M20" s="71">
        <v>252278308</v>
      </c>
      <c r="N20" s="71">
        <v>265208606</v>
      </c>
      <c r="O20" s="71">
        <f t="shared" ref="O20:O29" si="14">SUM(H20:N20)</f>
        <v>1612986526</v>
      </c>
      <c r="P20" s="72"/>
      <c r="Q20" s="72"/>
      <c r="S20" s="77" t="s">
        <v>44</v>
      </c>
      <c r="T20" s="77" t="s">
        <v>55</v>
      </c>
      <c r="U20" s="80">
        <f>H20/$O$20</f>
        <v>0</v>
      </c>
      <c r="V20" s="80">
        <f t="shared" ref="V20:AA20" si="15">I20/$O$20</f>
        <v>0.16055988616485195</v>
      </c>
      <c r="W20" s="80">
        <f t="shared" si="15"/>
        <v>0.16596593132359494</v>
      </c>
      <c r="X20" s="80">
        <f t="shared" si="15"/>
        <v>0.17273804369026702</v>
      </c>
      <c r="Y20" s="80">
        <f t="shared" si="15"/>
        <v>0.17991082152412227</v>
      </c>
      <c r="Z20" s="80">
        <f t="shared" si="15"/>
        <v>0.15640447327580467</v>
      </c>
      <c r="AA20" s="80">
        <f t="shared" si="15"/>
        <v>0.16442084402135917</v>
      </c>
      <c r="AB20" s="74">
        <f>SUM(U20:AA20)</f>
        <v>1</v>
      </c>
    </row>
    <row r="21" spans="3:28" x14ac:dyDescent="0.25">
      <c r="C21" s="181"/>
      <c r="D21" s="69"/>
      <c r="F21" s="65" t="s">
        <v>45</v>
      </c>
      <c r="G21" s="65" t="s">
        <v>46</v>
      </c>
      <c r="H21" s="70">
        <v>0</v>
      </c>
      <c r="I21" s="70">
        <v>34335559</v>
      </c>
      <c r="J21" s="70">
        <v>34887090</v>
      </c>
      <c r="K21" s="70">
        <v>35449653</v>
      </c>
      <c r="L21" s="70">
        <v>36023467</v>
      </c>
      <c r="M21" s="70">
        <v>29849788</v>
      </c>
      <c r="N21" s="70">
        <v>30446784</v>
      </c>
      <c r="O21" s="71">
        <f t="shared" si="14"/>
        <v>200992341</v>
      </c>
      <c r="Q21" s="72"/>
      <c r="S21" s="65" t="s">
        <v>45</v>
      </c>
      <c r="T21" s="65" t="s">
        <v>46</v>
      </c>
      <c r="U21" s="73">
        <f>H21/$O$21</f>
        <v>0</v>
      </c>
      <c r="V21" s="73">
        <f t="shared" ref="V21:AA21" si="16">I21/$O$21</f>
        <v>0.17083018601191377</v>
      </c>
      <c r="W21" s="73">
        <f t="shared" si="16"/>
        <v>0.17357422589550314</v>
      </c>
      <c r="X21" s="73">
        <f t="shared" si="16"/>
        <v>0.17637315344269761</v>
      </c>
      <c r="Y21" s="73">
        <f t="shared" si="16"/>
        <v>0.1792280582472543</v>
      </c>
      <c r="Z21" s="73">
        <f t="shared" si="16"/>
        <v>0.14851206693492863</v>
      </c>
      <c r="AA21" s="73">
        <f t="shared" si="16"/>
        <v>0.15148230946770255</v>
      </c>
      <c r="AB21" s="74">
        <f>SUM(U21:AA21)</f>
        <v>1</v>
      </c>
    </row>
    <row r="22" spans="3:28" x14ac:dyDescent="0.25">
      <c r="C22" s="181"/>
      <c r="D22" s="69"/>
      <c r="F22" s="65" t="s">
        <v>45</v>
      </c>
      <c r="G22" s="65" t="s">
        <v>47</v>
      </c>
      <c r="H22" s="78">
        <v>0</v>
      </c>
      <c r="I22" s="78">
        <v>127985416</v>
      </c>
      <c r="J22" s="78">
        <v>130041244</v>
      </c>
      <c r="K22" s="78">
        <v>0</v>
      </c>
      <c r="L22" s="78">
        <v>0</v>
      </c>
      <c r="M22" s="78">
        <v>0</v>
      </c>
      <c r="N22" s="78">
        <v>0</v>
      </c>
      <c r="O22" s="71">
        <f t="shared" si="14"/>
        <v>258026660</v>
      </c>
      <c r="Q22" s="72"/>
      <c r="S22" s="65" t="s">
        <v>45</v>
      </c>
      <c r="T22" s="65" t="s">
        <v>47</v>
      </c>
      <c r="U22" s="73">
        <f>H22/$O$22</f>
        <v>0</v>
      </c>
      <c r="V22" s="73">
        <f t="shared" ref="V22:AA22" si="17">I22/$O$22</f>
        <v>0.49601624886358642</v>
      </c>
      <c r="W22" s="73">
        <f t="shared" si="17"/>
        <v>0.50398375113641358</v>
      </c>
      <c r="X22" s="73">
        <f t="shared" si="17"/>
        <v>0</v>
      </c>
      <c r="Y22" s="73">
        <f t="shared" si="17"/>
        <v>0</v>
      </c>
      <c r="Z22" s="73">
        <f t="shared" si="17"/>
        <v>0</v>
      </c>
      <c r="AA22" s="73">
        <f t="shared" si="17"/>
        <v>0</v>
      </c>
      <c r="AB22" s="74">
        <f>SUM(U22:AA22)</f>
        <v>1</v>
      </c>
    </row>
    <row r="23" spans="3:28" x14ac:dyDescent="0.25">
      <c r="C23" s="181"/>
      <c r="D23" s="69"/>
      <c r="F23" s="77" t="s">
        <v>45</v>
      </c>
      <c r="G23" s="77" t="s">
        <v>55</v>
      </c>
      <c r="H23" s="71">
        <f>SUM(H21:H22)</f>
        <v>0</v>
      </c>
      <c r="I23" s="71">
        <f t="shared" ref="I23:N23" si="18">SUM(I21:I22)</f>
        <v>162320975</v>
      </c>
      <c r="J23" s="71">
        <f t="shared" si="18"/>
        <v>164928334</v>
      </c>
      <c r="K23" s="71">
        <f t="shared" si="18"/>
        <v>35449653</v>
      </c>
      <c r="L23" s="71">
        <f t="shared" si="18"/>
        <v>36023467</v>
      </c>
      <c r="M23" s="71">
        <f t="shared" si="18"/>
        <v>29849788</v>
      </c>
      <c r="N23" s="71">
        <f t="shared" si="18"/>
        <v>30446784</v>
      </c>
      <c r="O23" s="71">
        <f t="shared" si="14"/>
        <v>459019001</v>
      </c>
      <c r="Q23" s="72"/>
      <c r="S23" s="77" t="s">
        <v>45</v>
      </c>
      <c r="T23" s="77" t="s">
        <v>55</v>
      </c>
      <c r="U23" s="76">
        <f>SUM(U21:U22)</f>
        <v>0</v>
      </c>
      <c r="V23" s="76">
        <f t="shared" ref="V23:AA23" si="19">SUM(V21:V22)</f>
        <v>0.66684643487550022</v>
      </c>
      <c r="W23" s="76">
        <f t="shared" si="19"/>
        <v>0.67755797703191667</v>
      </c>
      <c r="X23" s="76">
        <f t="shared" si="19"/>
        <v>0.17637315344269761</v>
      </c>
      <c r="Y23" s="76">
        <f t="shared" si="19"/>
        <v>0.1792280582472543</v>
      </c>
      <c r="Z23" s="76">
        <f t="shared" si="19"/>
        <v>0.14851206693492863</v>
      </c>
      <c r="AA23" s="76">
        <f t="shared" si="19"/>
        <v>0.15148230946770255</v>
      </c>
      <c r="AB23" s="76"/>
    </row>
    <row r="24" spans="3:28" ht="20.25" customHeight="1" x14ac:dyDescent="0.25">
      <c r="C24" s="181"/>
      <c r="D24" s="69"/>
      <c r="F24" s="81" t="s">
        <v>92</v>
      </c>
      <c r="G24" s="81"/>
      <c r="H24" s="82">
        <f>H14+H19+H20+H23</f>
        <v>0</v>
      </c>
      <c r="I24" s="82">
        <f t="shared" ref="I24:N24" si="20">I14+I19+I20+I23</f>
        <v>2110774072</v>
      </c>
      <c r="J24" s="82">
        <f t="shared" si="20"/>
        <v>2178968549</v>
      </c>
      <c r="K24" s="82">
        <f t="shared" si="20"/>
        <v>2131671778</v>
      </c>
      <c r="L24" s="82">
        <f t="shared" si="20"/>
        <v>2219229076</v>
      </c>
      <c r="M24" s="82">
        <f t="shared" si="20"/>
        <v>1927707085</v>
      </c>
      <c r="N24" s="82">
        <f t="shared" si="20"/>
        <v>2025384373</v>
      </c>
      <c r="O24" s="82">
        <f t="shared" si="14"/>
        <v>12593734933</v>
      </c>
      <c r="Q24" s="72"/>
      <c r="S24" s="81" t="s">
        <v>92</v>
      </c>
      <c r="T24" s="81"/>
      <c r="U24" s="82"/>
      <c r="V24" s="82"/>
      <c r="W24" s="82"/>
      <c r="X24" s="82"/>
      <c r="Y24" s="82"/>
      <c r="Z24" s="82"/>
      <c r="AA24" s="82"/>
      <c r="AB24" s="82"/>
    </row>
    <row r="25" spans="3:28" ht="15" x14ac:dyDescent="0.25">
      <c r="C25" s="181"/>
      <c r="D25" s="69"/>
      <c r="F25" s="83" t="s">
        <v>93</v>
      </c>
      <c r="G25" s="84" t="s">
        <v>94</v>
      </c>
      <c r="H25" s="85">
        <v>0</v>
      </c>
      <c r="I25" s="85">
        <v>34727464</v>
      </c>
      <c r="J25" s="85">
        <v>35285291</v>
      </c>
      <c r="K25" s="85">
        <v>35854274</v>
      </c>
      <c r="L25" s="85">
        <v>36434637</v>
      </c>
      <c r="M25" s="85">
        <v>30190493</v>
      </c>
      <c r="N25" s="85">
        <v>30794303</v>
      </c>
      <c r="O25" s="86">
        <f t="shared" si="14"/>
        <v>203286462</v>
      </c>
      <c r="P25" s="87"/>
      <c r="Q25" s="72"/>
      <c r="S25" s="83" t="s">
        <v>93</v>
      </c>
      <c r="T25" s="84" t="s">
        <v>94</v>
      </c>
      <c r="U25" s="85">
        <v>0</v>
      </c>
      <c r="V25" s="85"/>
      <c r="W25" s="85"/>
      <c r="X25" s="85"/>
      <c r="Y25" s="85"/>
      <c r="Z25" s="85"/>
      <c r="AA25" s="85"/>
      <c r="AB25" s="86"/>
    </row>
    <row r="26" spans="3:28" ht="15" x14ac:dyDescent="0.25">
      <c r="C26" s="181"/>
      <c r="D26" s="69"/>
      <c r="F26" s="83" t="s">
        <v>93</v>
      </c>
      <c r="G26" s="84" t="s">
        <v>95</v>
      </c>
      <c r="H26" s="88">
        <v>0</v>
      </c>
      <c r="I26" s="88">
        <v>3428182</v>
      </c>
      <c r="J26" s="88">
        <v>3483248</v>
      </c>
      <c r="K26" s="88">
        <v>3539417</v>
      </c>
      <c r="L26" s="88">
        <v>3596708</v>
      </c>
      <c r="M26" s="88">
        <v>2980307</v>
      </c>
      <c r="N26" s="88">
        <v>3039913</v>
      </c>
      <c r="O26" s="86">
        <f t="shared" si="14"/>
        <v>20067775</v>
      </c>
      <c r="P26" s="72"/>
      <c r="Q26" s="72"/>
      <c r="S26" s="83" t="s">
        <v>93</v>
      </c>
      <c r="T26" s="84" t="s">
        <v>95</v>
      </c>
      <c r="U26" s="88">
        <v>0</v>
      </c>
      <c r="V26" s="88"/>
      <c r="W26" s="88"/>
      <c r="X26" s="88"/>
      <c r="Y26" s="88"/>
      <c r="Z26" s="88"/>
      <c r="AA26" s="88"/>
      <c r="AB26" s="86"/>
    </row>
    <row r="27" spans="3:28" ht="15" x14ac:dyDescent="0.25">
      <c r="C27" s="181"/>
      <c r="D27" s="69"/>
      <c r="F27" s="83" t="s">
        <v>93</v>
      </c>
      <c r="G27" s="84" t="s">
        <v>54</v>
      </c>
      <c r="H27" s="85">
        <v>0</v>
      </c>
      <c r="I27" s="85">
        <v>0</v>
      </c>
      <c r="J27" s="85">
        <v>0</v>
      </c>
      <c r="K27" s="85">
        <v>0</v>
      </c>
      <c r="L27" s="85">
        <v>0</v>
      </c>
      <c r="M27" s="85">
        <v>0</v>
      </c>
      <c r="N27" s="85">
        <v>0</v>
      </c>
      <c r="O27" s="86">
        <f t="shared" si="14"/>
        <v>0</v>
      </c>
      <c r="Q27" s="72"/>
      <c r="S27" s="83" t="s">
        <v>93</v>
      </c>
      <c r="T27" s="84" t="s">
        <v>54</v>
      </c>
      <c r="U27" s="85"/>
      <c r="V27" s="85"/>
      <c r="W27" s="85"/>
      <c r="X27" s="85"/>
      <c r="Y27" s="85"/>
      <c r="Z27" s="85"/>
      <c r="AA27" s="85"/>
      <c r="AB27" s="86"/>
    </row>
    <row r="28" spans="3:28" x14ac:dyDescent="0.25">
      <c r="C28" s="181"/>
      <c r="D28" s="69"/>
      <c r="F28" s="77" t="s">
        <v>93</v>
      </c>
      <c r="G28" s="77" t="s">
        <v>55</v>
      </c>
      <c r="H28" s="89">
        <f>SUM(H25:H27)</f>
        <v>0</v>
      </c>
      <c r="I28" s="89">
        <f t="shared" ref="I28:N28" si="21">SUM(I25:I27)</f>
        <v>38155646</v>
      </c>
      <c r="J28" s="89">
        <f t="shared" si="21"/>
        <v>38768539</v>
      </c>
      <c r="K28" s="89">
        <f t="shared" si="21"/>
        <v>39393691</v>
      </c>
      <c r="L28" s="89">
        <f t="shared" si="21"/>
        <v>40031345</v>
      </c>
      <c r="M28" s="89">
        <f t="shared" si="21"/>
        <v>33170800</v>
      </c>
      <c r="N28" s="89">
        <f t="shared" si="21"/>
        <v>33834216</v>
      </c>
      <c r="O28" s="86">
        <f t="shared" si="14"/>
        <v>223354237</v>
      </c>
      <c r="Q28" s="72"/>
      <c r="S28" s="77" t="s">
        <v>93</v>
      </c>
      <c r="T28" s="77" t="s">
        <v>55</v>
      </c>
      <c r="U28" s="89">
        <f>SUM(U25:U27)</f>
        <v>0</v>
      </c>
      <c r="V28" s="89"/>
      <c r="W28" s="89"/>
      <c r="X28" s="89"/>
      <c r="Y28" s="89"/>
      <c r="Z28" s="89"/>
      <c r="AA28" s="89"/>
      <c r="AB28" s="86"/>
    </row>
    <row r="29" spans="3:28" ht="26.25" customHeight="1" x14ac:dyDescent="0.25">
      <c r="C29" s="181"/>
      <c r="D29" s="69"/>
      <c r="F29" s="90" t="s">
        <v>58</v>
      </c>
      <c r="G29" s="91"/>
      <c r="H29" s="92">
        <f>H14+H19+H20+H23+H28</f>
        <v>0</v>
      </c>
      <c r="I29" s="92">
        <f t="shared" ref="I29:N29" si="22">I14+I19+I20+I23+I28</f>
        <v>2148929718</v>
      </c>
      <c r="J29" s="92">
        <f t="shared" si="22"/>
        <v>2217737088</v>
      </c>
      <c r="K29" s="92">
        <f t="shared" si="22"/>
        <v>2171065469</v>
      </c>
      <c r="L29" s="92">
        <f t="shared" si="22"/>
        <v>2259260421</v>
      </c>
      <c r="M29" s="92">
        <f t="shared" si="22"/>
        <v>1960877885</v>
      </c>
      <c r="N29" s="92">
        <f t="shared" si="22"/>
        <v>2059218589</v>
      </c>
      <c r="O29" s="92">
        <f t="shared" si="14"/>
        <v>12817089170</v>
      </c>
      <c r="Q29" s="72"/>
      <c r="S29" s="90" t="s">
        <v>58</v>
      </c>
      <c r="T29" s="91"/>
      <c r="U29" s="92">
        <f>U14+U19+U20+U23+U28</f>
        <v>0</v>
      </c>
      <c r="V29" s="92"/>
      <c r="W29" s="92"/>
      <c r="X29" s="92"/>
      <c r="Y29" s="92"/>
      <c r="Z29" s="92"/>
      <c r="AA29" s="92"/>
      <c r="AB29" s="92"/>
    </row>
    <row r="30" spans="3:28" x14ac:dyDescent="0.25">
      <c r="C30" s="181"/>
    </row>
    <row r="31" spans="3:28" x14ac:dyDescent="0.25">
      <c r="C31" s="181"/>
    </row>
    <row r="32" spans="3:28" x14ac:dyDescent="0.25">
      <c r="C32" s="181"/>
    </row>
    <row r="33" spans="3:17" ht="45" customHeight="1" x14ac:dyDescent="0.25">
      <c r="C33" s="181"/>
      <c r="F33" s="188" t="s">
        <v>96</v>
      </c>
      <c r="G33" s="189"/>
      <c r="H33" s="189"/>
      <c r="I33" s="189"/>
      <c r="J33" s="189"/>
      <c r="K33" s="189"/>
      <c r="L33" s="189"/>
      <c r="M33" s="189"/>
      <c r="N33" s="189"/>
      <c r="O33" s="189"/>
    </row>
    <row r="34" spans="3:17" ht="15.75" customHeight="1" x14ac:dyDescent="0.25">
      <c r="C34" s="181"/>
      <c r="F34" s="190" t="s">
        <v>97</v>
      </c>
      <c r="G34" s="190"/>
      <c r="H34" s="190" t="s">
        <v>98</v>
      </c>
      <c r="I34" s="190"/>
      <c r="J34" s="190"/>
      <c r="K34" s="190"/>
      <c r="L34" s="190"/>
      <c r="M34" s="190"/>
      <c r="N34" s="190"/>
      <c r="O34" s="190"/>
    </row>
    <row r="35" spans="3:17" ht="29.25" customHeight="1" x14ac:dyDescent="0.25">
      <c r="C35" s="181"/>
      <c r="F35" s="93" t="s">
        <v>23</v>
      </c>
      <c r="G35" s="93" t="s">
        <v>91</v>
      </c>
      <c r="H35" s="94" t="s">
        <v>27</v>
      </c>
      <c r="I35" s="94" t="s">
        <v>28</v>
      </c>
      <c r="J35" s="94" t="s">
        <v>29</v>
      </c>
      <c r="K35" s="94" t="s">
        <v>30</v>
      </c>
      <c r="L35" s="94" t="s">
        <v>31</v>
      </c>
      <c r="M35" s="94" t="s">
        <v>32</v>
      </c>
      <c r="N35" s="94" t="s">
        <v>33</v>
      </c>
      <c r="O35" s="93" t="s">
        <v>34</v>
      </c>
    </row>
    <row r="36" spans="3:17" x14ac:dyDescent="0.25">
      <c r="C36" s="181"/>
      <c r="F36" s="95" t="s">
        <v>43</v>
      </c>
      <c r="G36" s="95" t="s">
        <v>7</v>
      </c>
      <c r="H36" s="96">
        <v>0</v>
      </c>
      <c r="I36" s="96">
        <v>0</v>
      </c>
      <c r="J36" s="96">
        <v>0</v>
      </c>
      <c r="K36" s="96">
        <v>0</v>
      </c>
      <c r="L36" s="96">
        <v>0</v>
      </c>
      <c r="M36" s="96">
        <v>0</v>
      </c>
      <c r="N36" s="96">
        <v>0</v>
      </c>
      <c r="O36" s="97">
        <f>SUM(H36:N36)</f>
        <v>0</v>
      </c>
    </row>
    <row r="37" spans="3:17" x14ac:dyDescent="0.25">
      <c r="C37" s="181"/>
      <c r="F37" s="95" t="s">
        <v>43</v>
      </c>
      <c r="G37" s="95" t="s">
        <v>42</v>
      </c>
      <c r="H37" s="38">
        <v>0</v>
      </c>
      <c r="I37" s="38">
        <v>0</v>
      </c>
      <c r="J37" s="38">
        <v>0</v>
      </c>
      <c r="K37" s="38">
        <v>0</v>
      </c>
      <c r="L37" s="38">
        <v>0</v>
      </c>
      <c r="M37" s="38">
        <v>0</v>
      </c>
      <c r="N37" s="38">
        <v>0</v>
      </c>
      <c r="O37" s="97">
        <f t="shared" ref="O37:O44" si="23">SUM(H37:N37)</f>
        <v>0</v>
      </c>
    </row>
    <row r="38" spans="3:17" x14ac:dyDescent="0.25">
      <c r="C38" s="181"/>
      <c r="F38" s="95" t="s">
        <v>43</v>
      </c>
      <c r="G38" s="95" t="s">
        <v>8</v>
      </c>
      <c r="H38" s="38">
        <v>0</v>
      </c>
      <c r="I38" s="38">
        <v>0</v>
      </c>
      <c r="J38" s="38">
        <v>0</v>
      </c>
      <c r="K38" s="38">
        <v>0</v>
      </c>
      <c r="L38" s="38">
        <v>0</v>
      </c>
      <c r="M38" s="38">
        <v>0</v>
      </c>
      <c r="N38" s="38">
        <v>0</v>
      </c>
      <c r="O38" s="97">
        <f t="shared" si="23"/>
        <v>0</v>
      </c>
    </row>
    <row r="39" spans="3:17" x14ac:dyDescent="0.25">
      <c r="C39" s="181"/>
      <c r="F39" s="95" t="s">
        <v>43</v>
      </c>
      <c r="G39" s="95" t="s">
        <v>54</v>
      </c>
      <c r="H39" s="38">
        <v>0</v>
      </c>
      <c r="I39" s="38">
        <v>0</v>
      </c>
      <c r="J39" s="38">
        <v>0</v>
      </c>
      <c r="K39" s="38">
        <v>0</v>
      </c>
      <c r="L39" s="38">
        <v>0</v>
      </c>
      <c r="M39" s="38">
        <v>0</v>
      </c>
      <c r="N39" s="38">
        <v>0</v>
      </c>
      <c r="O39" s="97">
        <f t="shared" si="23"/>
        <v>0</v>
      </c>
    </row>
    <row r="40" spans="3:17" x14ac:dyDescent="0.25">
      <c r="C40" s="181"/>
      <c r="F40" s="95" t="s">
        <v>6</v>
      </c>
      <c r="G40" s="95" t="s">
        <v>7</v>
      </c>
      <c r="H40" s="38">
        <v>0</v>
      </c>
      <c r="I40" s="38">
        <v>0</v>
      </c>
      <c r="J40" s="38">
        <v>0</v>
      </c>
      <c r="K40" s="38">
        <v>0</v>
      </c>
      <c r="L40" s="38">
        <v>0</v>
      </c>
      <c r="M40" s="38">
        <v>0</v>
      </c>
      <c r="N40" s="38">
        <v>0</v>
      </c>
      <c r="O40" s="97">
        <f t="shared" si="23"/>
        <v>0</v>
      </c>
    </row>
    <row r="41" spans="3:17" x14ac:dyDescent="0.25">
      <c r="C41" s="181"/>
      <c r="F41" s="95" t="s">
        <v>6</v>
      </c>
      <c r="G41" s="95" t="s">
        <v>42</v>
      </c>
      <c r="H41" s="38">
        <v>0</v>
      </c>
      <c r="I41" s="38">
        <v>0</v>
      </c>
      <c r="J41" s="38">
        <v>0</v>
      </c>
      <c r="K41" s="38">
        <v>0</v>
      </c>
      <c r="L41" s="38">
        <v>0</v>
      </c>
      <c r="M41" s="38">
        <v>0</v>
      </c>
      <c r="N41" s="38">
        <v>0</v>
      </c>
      <c r="O41" s="97">
        <f t="shared" si="23"/>
        <v>0</v>
      </c>
    </row>
    <row r="42" spans="3:17" x14ac:dyDescent="0.25">
      <c r="C42" s="181"/>
      <c r="F42" s="95" t="s">
        <v>6</v>
      </c>
      <c r="G42" s="95" t="s">
        <v>8</v>
      </c>
      <c r="H42" s="38">
        <v>0</v>
      </c>
      <c r="I42" s="38">
        <v>0</v>
      </c>
      <c r="J42" s="38">
        <v>0</v>
      </c>
      <c r="K42" s="38">
        <v>0</v>
      </c>
      <c r="L42" s="38">
        <v>0</v>
      </c>
      <c r="M42" s="38">
        <v>0</v>
      </c>
      <c r="N42" s="38">
        <v>0</v>
      </c>
      <c r="O42" s="97">
        <f t="shared" si="23"/>
        <v>0</v>
      </c>
    </row>
    <row r="43" spans="3:17" x14ac:dyDescent="0.25">
      <c r="C43" s="181"/>
      <c r="F43" s="95" t="s">
        <v>6</v>
      </c>
      <c r="G43" s="95" t="s">
        <v>54</v>
      </c>
      <c r="H43" s="38">
        <v>0</v>
      </c>
      <c r="I43" s="38">
        <v>0</v>
      </c>
      <c r="J43" s="38">
        <v>0</v>
      </c>
      <c r="K43" s="38">
        <v>0</v>
      </c>
      <c r="L43" s="38">
        <v>0</v>
      </c>
      <c r="M43" s="38">
        <v>0</v>
      </c>
      <c r="N43" s="38">
        <v>0</v>
      </c>
      <c r="O43" s="97">
        <f t="shared" si="23"/>
        <v>0</v>
      </c>
    </row>
    <row r="44" spans="3:17" x14ac:dyDescent="0.25">
      <c r="C44" s="181"/>
      <c r="F44" s="95" t="s">
        <v>44</v>
      </c>
      <c r="G44" s="95"/>
      <c r="H44" s="38">
        <v>0</v>
      </c>
      <c r="I44" s="38">
        <v>0</v>
      </c>
      <c r="J44" s="38">
        <v>0</v>
      </c>
      <c r="K44" s="38">
        <v>0</v>
      </c>
      <c r="L44" s="38">
        <v>0</v>
      </c>
      <c r="M44" s="38">
        <v>0</v>
      </c>
      <c r="N44" s="38">
        <v>0</v>
      </c>
      <c r="O44" s="97">
        <f t="shared" si="23"/>
        <v>0</v>
      </c>
    </row>
    <row r="45" spans="3:17" ht="20.25" customHeight="1" x14ac:dyDescent="0.25">
      <c r="C45" s="181"/>
      <c r="F45" s="98" t="s">
        <v>99</v>
      </c>
      <c r="G45" s="99"/>
      <c r="H45" s="100">
        <v>0</v>
      </c>
      <c r="I45" s="100">
        <f t="shared" ref="I45:O45" si="24">-SUM(I36:I44)</f>
        <v>0</v>
      </c>
      <c r="J45" s="100">
        <f t="shared" si="24"/>
        <v>0</v>
      </c>
      <c r="K45" s="100">
        <f t="shared" si="24"/>
        <v>0</v>
      </c>
      <c r="L45" s="100">
        <f t="shared" si="24"/>
        <v>0</v>
      </c>
      <c r="M45" s="100">
        <f t="shared" si="24"/>
        <v>0</v>
      </c>
      <c r="N45" s="100">
        <f t="shared" si="24"/>
        <v>0</v>
      </c>
      <c r="O45" s="100">
        <f t="shared" si="24"/>
        <v>0</v>
      </c>
    </row>
    <row r="46" spans="3:17" x14ac:dyDescent="0.25">
      <c r="C46" s="181"/>
    </row>
    <row r="47" spans="3:17" x14ac:dyDescent="0.25">
      <c r="C47" s="181"/>
    </row>
    <row r="48" spans="3:17" ht="42.75" customHeight="1" x14ac:dyDescent="0.25">
      <c r="C48" s="181"/>
      <c r="F48" s="191" t="s">
        <v>100</v>
      </c>
      <c r="G48" s="192"/>
      <c r="H48" s="192"/>
      <c r="I48" s="192"/>
      <c r="J48" s="192"/>
      <c r="K48" s="192"/>
      <c r="L48" s="192"/>
      <c r="M48" s="192"/>
      <c r="N48" s="192"/>
      <c r="O48" s="192"/>
      <c r="P48" s="192"/>
      <c r="Q48" s="192"/>
    </row>
    <row r="49" spans="3:17" x14ac:dyDescent="0.25">
      <c r="C49" s="181"/>
      <c r="F49" s="190" t="s">
        <v>97</v>
      </c>
      <c r="G49" s="190"/>
      <c r="H49" s="190" t="s">
        <v>98</v>
      </c>
      <c r="I49" s="190"/>
      <c r="J49" s="190"/>
      <c r="K49" s="190"/>
      <c r="L49" s="190"/>
      <c r="M49" s="190"/>
      <c r="N49" s="190"/>
      <c r="O49" s="190"/>
      <c r="P49" s="190" t="s">
        <v>101</v>
      </c>
      <c r="Q49" s="190"/>
    </row>
    <row r="50" spans="3:17" ht="24" x14ac:dyDescent="0.25">
      <c r="C50" s="181"/>
      <c r="F50" s="93" t="s">
        <v>23</v>
      </c>
      <c r="G50" s="93" t="s">
        <v>91</v>
      </c>
      <c r="H50" s="94" t="s">
        <v>27</v>
      </c>
      <c r="I50" s="94" t="s">
        <v>28</v>
      </c>
      <c r="J50" s="94" t="s">
        <v>29</v>
      </c>
      <c r="K50" s="94" t="s">
        <v>30</v>
      </c>
      <c r="L50" s="94" t="s">
        <v>31</v>
      </c>
      <c r="M50" s="94" t="s">
        <v>32</v>
      </c>
      <c r="N50" s="94" t="s">
        <v>33</v>
      </c>
      <c r="O50" s="93" t="s">
        <v>34</v>
      </c>
      <c r="P50" s="93" t="s">
        <v>23</v>
      </c>
      <c r="Q50" s="93" t="s">
        <v>91</v>
      </c>
    </row>
    <row r="51" spans="3:17" x14ac:dyDescent="0.25">
      <c r="C51" s="181"/>
      <c r="F51" s="101" t="s">
        <v>43</v>
      </c>
      <c r="G51" s="101" t="s">
        <v>7</v>
      </c>
      <c r="H51" s="38">
        <v>0</v>
      </c>
      <c r="I51" s="38">
        <v>0</v>
      </c>
      <c r="J51" s="38">
        <v>0</v>
      </c>
      <c r="K51" s="38">
        <v>0</v>
      </c>
      <c r="L51" s="38">
        <v>0</v>
      </c>
      <c r="M51" s="38">
        <v>0</v>
      </c>
      <c r="N51" s="38">
        <v>0</v>
      </c>
      <c r="O51" s="102">
        <f>SUM(H51:N51)</f>
        <v>0</v>
      </c>
      <c r="P51" s="103" t="s">
        <v>102</v>
      </c>
      <c r="Q51" s="103" t="s">
        <v>102</v>
      </c>
    </row>
    <row r="52" spans="3:17" x14ac:dyDescent="0.25">
      <c r="C52" s="181"/>
      <c r="F52" s="101" t="s">
        <v>43</v>
      </c>
      <c r="G52" s="101" t="s">
        <v>42</v>
      </c>
      <c r="H52" s="38">
        <v>0</v>
      </c>
      <c r="I52" s="38">
        <v>0</v>
      </c>
      <c r="J52" s="38">
        <v>0</v>
      </c>
      <c r="K52" s="38">
        <v>0</v>
      </c>
      <c r="L52" s="38">
        <v>0</v>
      </c>
      <c r="M52" s="38">
        <v>0</v>
      </c>
      <c r="N52" s="38">
        <v>0</v>
      </c>
      <c r="O52" s="102">
        <f t="shared" ref="O52:O59" si="25">SUM(H52:N52)</f>
        <v>0</v>
      </c>
      <c r="P52" s="103" t="s">
        <v>102</v>
      </c>
      <c r="Q52" s="103" t="s">
        <v>102</v>
      </c>
    </row>
    <row r="53" spans="3:17" x14ac:dyDescent="0.25">
      <c r="C53" s="181"/>
      <c r="F53" s="101" t="s">
        <v>43</v>
      </c>
      <c r="G53" s="101" t="s">
        <v>8</v>
      </c>
      <c r="H53" s="38">
        <v>0</v>
      </c>
      <c r="I53" s="38">
        <v>0</v>
      </c>
      <c r="J53" s="38">
        <v>0</v>
      </c>
      <c r="K53" s="38">
        <v>0</v>
      </c>
      <c r="L53" s="38">
        <v>0</v>
      </c>
      <c r="M53" s="38">
        <v>0</v>
      </c>
      <c r="N53" s="38">
        <v>0</v>
      </c>
      <c r="O53" s="102">
        <f t="shared" si="25"/>
        <v>0</v>
      </c>
      <c r="P53" s="103" t="s">
        <v>102</v>
      </c>
      <c r="Q53" s="103" t="s">
        <v>102</v>
      </c>
    </row>
    <row r="54" spans="3:17" x14ac:dyDescent="0.25">
      <c r="C54" s="181"/>
      <c r="F54" s="101" t="s">
        <v>43</v>
      </c>
      <c r="G54" s="101" t="s">
        <v>54</v>
      </c>
      <c r="H54" s="38">
        <v>0</v>
      </c>
      <c r="I54" s="38">
        <v>0</v>
      </c>
      <c r="J54" s="38">
        <v>0</v>
      </c>
      <c r="K54" s="38">
        <v>0</v>
      </c>
      <c r="L54" s="38">
        <v>0</v>
      </c>
      <c r="M54" s="38">
        <v>0</v>
      </c>
      <c r="N54" s="38">
        <v>0</v>
      </c>
      <c r="O54" s="102">
        <f t="shared" si="25"/>
        <v>0</v>
      </c>
      <c r="P54" s="103" t="s">
        <v>102</v>
      </c>
      <c r="Q54" s="103" t="s">
        <v>102</v>
      </c>
    </row>
    <row r="55" spans="3:17" x14ac:dyDescent="0.25">
      <c r="C55" s="181"/>
      <c r="F55" s="101" t="s">
        <v>6</v>
      </c>
      <c r="G55" s="101" t="s">
        <v>7</v>
      </c>
      <c r="H55" s="38">
        <v>0</v>
      </c>
      <c r="I55" s="38">
        <v>0</v>
      </c>
      <c r="J55" s="38">
        <v>0</v>
      </c>
      <c r="K55" s="38">
        <v>0</v>
      </c>
      <c r="L55" s="38">
        <v>0</v>
      </c>
      <c r="M55" s="38">
        <v>0</v>
      </c>
      <c r="N55" s="38">
        <v>0</v>
      </c>
      <c r="O55" s="102">
        <f t="shared" si="25"/>
        <v>0</v>
      </c>
      <c r="P55" s="103" t="s">
        <v>102</v>
      </c>
      <c r="Q55" s="103" t="s">
        <v>102</v>
      </c>
    </row>
    <row r="56" spans="3:17" x14ac:dyDescent="0.25">
      <c r="C56" s="181"/>
      <c r="F56" s="101" t="s">
        <v>6</v>
      </c>
      <c r="G56" s="101" t="s">
        <v>42</v>
      </c>
      <c r="H56" s="38">
        <v>0</v>
      </c>
      <c r="I56" s="38">
        <v>0</v>
      </c>
      <c r="J56" s="38">
        <v>0</v>
      </c>
      <c r="K56" s="38">
        <v>0</v>
      </c>
      <c r="L56" s="38">
        <v>0</v>
      </c>
      <c r="M56" s="38">
        <v>0</v>
      </c>
      <c r="N56" s="38">
        <v>0</v>
      </c>
      <c r="O56" s="102">
        <f t="shared" si="25"/>
        <v>0</v>
      </c>
      <c r="P56" s="103" t="s">
        <v>102</v>
      </c>
      <c r="Q56" s="103" t="s">
        <v>102</v>
      </c>
    </row>
    <row r="57" spans="3:17" x14ac:dyDescent="0.25">
      <c r="C57" s="181"/>
      <c r="F57" s="101" t="s">
        <v>6</v>
      </c>
      <c r="G57" s="101" t="s">
        <v>8</v>
      </c>
      <c r="H57" s="38">
        <v>0</v>
      </c>
      <c r="I57" s="38">
        <v>0</v>
      </c>
      <c r="J57" s="38">
        <v>0</v>
      </c>
      <c r="K57" s="38">
        <v>0</v>
      </c>
      <c r="L57" s="38">
        <v>0</v>
      </c>
      <c r="M57" s="38">
        <v>0</v>
      </c>
      <c r="N57" s="38">
        <v>0</v>
      </c>
      <c r="O57" s="102">
        <f t="shared" si="25"/>
        <v>0</v>
      </c>
      <c r="P57" s="103" t="s">
        <v>102</v>
      </c>
      <c r="Q57" s="103" t="s">
        <v>102</v>
      </c>
    </row>
    <row r="58" spans="3:17" x14ac:dyDescent="0.25">
      <c r="C58" s="181"/>
      <c r="F58" s="101" t="s">
        <v>6</v>
      </c>
      <c r="G58" s="101" t="s">
        <v>54</v>
      </c>
      <c r="H58" s="38">
        <v>0</v>
      </c>
      <c r="I58" s="38">
        <v>0</v>
      </c>
      <c r="J58" s="38">
        <v>0</v>
      </c>
      <c r="K58" s="38">
        <v>0</v>
      </c>
      <c r="L58" s="38">
        <v>0</v>
      </c>
      <c r="M58" s="38">
        <v>0</v>
      </c>
      <c r="N58" s="38">
        <v>0</v>
      </c>
      <c r="O58" s="102">
        <f t="shared" si="25"/>
        <v>0</v>
      </c>
      <c r="P58" s="103" t="s">
        <v>102</v>
      </c>
      <c r="Q58" s="103" t="s">
        <v>102</v>
      </c>
    </row>
    <row r="59" spans="3:17" x14ac:dyDescent="0.25">
      <c r="C59" s="181"/>
      <c r="F59" s="101" t="s">
        <v>44</v>
      </c>
      <c r="G59" s="101"/>
      <c r="H59" s="38">
        <v>0</v>
      </c>
      <c r="I59" s="38">
        <v>0</v>
      </c>
      <c r="J59" s="38">
        <v>0</v>
      </c>
      <c r="K59" s="38">
        <v>0</v>
      </c>
      <c r="L59" s="38">
        <v>0</v>
      </c>
      <c r="M59" s="38">
        <v>0</v>
      </c>
      <c r="N59" s="38">
        <v>0</v>
      </c>
      <c r="O59" s="102">
        <f t="shared" si="25"/>
        <v>0</v>
      </c>
      <c r="P59" s="103" t="s">
        <v>102</v>
      </c>
      <c r="Q59" s="103" t="s">
        <v>102</v>
      </c>
    </row>
    <row r="60" spans="3:17" x14ac:dyDescent="0.25">
      <c r="C60" s="181"/>
      <c r="F60" s="104" t="s">
        <v>103</v>
      </c>
      <c r="G60" s="105"/>
      <c r="H60" s="100">
        <v>0</v>
      </c>
      <c r="I60" s="100">
        <f t="shared" ref="I60:O60" si="26">-SUM(I51:I59)</f>
        <v>0</v>
      </c>
      <c r="J60" s="100">
        <f t="shared" si="26"/>
        <v>0</v>
      </c>
      <c r="K60" s="100">
        <f t="shared" si="26"/>
        <v>0</v>
      </c>
      <c r="L60" s="100">
        <f t="shared" si="26"/>
        <v>0</v>
      </c>
      <c r="M60" s="100">
        <f t="shared" si="26"/>
        <v>0</v>
      </c>
      <c r="N60" s="100">
        <f t="shared" si="26"/>
        <v>0</v>
      </c>
      <c r="O60" s="100">
        <f t="shared" si="26"/>
        <v>0</v>
      </c>
    </row>
    <row r="61" spans="3:17" x14ac:dyDescent="0.25">
      <c r="C61" s="181"/>
    </row>
    <row r="62" spans="3:17" x14ac:dyDescent="0.25">
      <c r="C62" s="181"/>
    </row>
    <row r="63" spans="3:17" ht="42.75" customHeight="1" x14ac:dyDescent="0.25">
      <c r="C63" s="181"/>
      <c r="F63" s="196" t="s">
        <v>104</v>
      </c>
      <c r="G63" s="197"/>
      <c r="H63" s="197"/>
      <c r="I63" s="197"/>
      <c r="J63" s="197"/>
      <c r="K63" s="197"/>
      <c r="L63" s="197"/>
      <c r="M63" s="197"/>
      <c r="N63" s="197"/>
      <c r="O63" s="197"/>
    </row>
    <row r="64" spans="3:17" x14ac:dyDescent="0.25">
      <c r="C64" s="181"/>
      <c r="F64" s="190" t="s">
        <v>97</v>
      </c>
      <c r="G64" s="190"/>
      <c r="H64" s="190" t="s">
        <v>98</v>
      </c>
      <c r="I64" s="190"/>
      <c r="J64" s="190"/>
      <c r="K64" s="190"/>
      <c r="L64" s="190"/>
      <c r="M64" s="190"/>
      <c r="N64" s="190"/>
      <c r="O64" s="190"/>
    </row>
    <row r="65" spans="3:17" ht="24" x14ac:dyDescent="0.25">
      <c r="C65" s="181"/>
      <c r="F65" s="93" t="s">
        <v>23</v>
      </c>
      <c r="G65" s="93" t="s">
        <v>91</v>
      </c>
      <c r="H65" s="94" t="s">
        <v>27</v>
      </c>
      <c r="I65" s="94" t="s">
        <v>28</v>
      </c>
      <c r="J65" s="94" t="s">
        <v>29</v>
      </c>
      <c r="K65" s="94" t="s">
        <v>30</v>
      </c>
      <c r="L65" s="94" t="s">
        <v>31</v>
      </c>
      <c r="M65" s="94" t="s">
        <v>32</v>
      </c>
      <c r="N65" s="94" t="s">
        <v>33</v>
      </c>
      <c r="O65" s="93" t="s">
        <v>34</v>
      </c>
    </row>
    <row r="66" spans="3:17" x14ac:dyDescent="0.25">
      <c r="C66" s="181"/>
      <c r="F66" s="95" t="s">
        <v>43</v>
      </c>
      <c r="G66" s="95" t="s">
        <v>7</v>
      </c>
      <c r="H66" s="38">
        <v>0</v>
      </c>
      <c r="I66" s="38">
        <v>0</v>
      </c>
      <c r="J66" s="38">
        <v>0</v>
      </c>
      <c r="K66" s="38">
        <v>0</v>
      </c>
      <c r="L66" s="38">
        <v>0</v>
      </c>
      <c r="M66" s="38">
        <v>0</v>
      </c>
      <c r="N66" s="38">
        <v>0</v>
      </c>
      <c r="O66" s="102">
        <f>SUM(H66:N66)</f>
        <v>0</v>
      </c>
    </row>
    <row r="67" spans="3:17" x14ac:dyDescent="0.25">
      <c r="C67" s="181"/>
      <c r="F67" s="95" t="s">
        <v>43</v>
      </c>
      <c r="G67" s="95" t="s">
        <v>42</v>
      </c>
      <c r="H67" s="38">
        <v>0</v>
      </c>
      <c r="I67" s="38">
        <v>0</v>
      </c>
      <c r="J67" s="38">
        <v>0</v>
      </c>
      <c r="K67" s="38">
        <v>0</v>
      </c>
      <c r="L67" s="38">
        <v>0</v>
      </c>
      <c r="M67" s="38">
        <v>0</v>
      </c>
      <c r="N67" s="38">
        <v>0</v>
      </c>
      <c r="O67" s="102">
        <f t="shared" ref="O67:O73" si="27">SUM(H67:N67)</f>
        <v>0</v>
      </c>
    </row>
    <row r="68" spans="3:17" x14ac:dyDescent="0.25">
      <c r="C68" s="181"/>
      <c r="F68" s="95" t="s">
        <v>43</v>
      </c>
      <c r="G68" s="95" t="s">
        <v>8</v>
      </c>
      <c r="H68" s="38">
        <v>0</v>
      </c>
      <c r="I68" s="38">
        <v>0</v>
      </c>
      <c r="J68" s="38">
        <v>0</v>
      </c>
      <c r="K68" s="38">
        <v>0</v>
      </c>
      <c r="L68" s="38">
        <v>0</v>
      </c>
      <c r="M68" s="38">
        <v>0</v>
      </c>
      <c r="N68" s="38">
        <v>0</v>
      </c>
      <c r="O68" s="102">
        <f t="shared" si="27"/>
        <v>0</v>
      </c>
    </row>
    <row r="69" spans="3:17" x14ac:dyDescent="0.25">
      <c r="C69" s="181"/>
      <c r="F69" s="95" t="s">
        <v>43</v>
      </c>
      <c r="G69" s="95" t="s">
        <v>54</v>
      </c>
      <c r="H69" s="38">
        <v>0</v>
      </c>
      <c r="I69" s="38">
        <v>0</v>
      </c>
      <c r="J69" s="38">
        <v>0</v>
      </c>
      <c r="K69" s="38">
        <v>0</v>
      </c>
      <c r="L69" s="38">
        <v>0</v>
      </c>
      <c r="M69" s="38">
        <v>0</v>
      </c>
      <c r="N69" s="38">
        <v>0</v>
      </c>
      <c r="O69" s="102">
        <f t="shared" si="27"/>
        <v>0</v>
      </c>
    </row>
    <row r="70" spans="3:17" x14ac:dyDescent="0.25">
      <c r="C70" s="181"/>
      <c r="F70" s="95" t="s">
        <v>6</v>
      </c>
      <c r="G70" s="95" t="s">
        <v>7</v>
      </c>
      <c r="H70" s="38">
        <v>0</v>
      </c>
      <c r="I70" s="38">
        <v>0</v>
      </c>
      <c r="J70" s="38">
        <v>0</v>
      </c>
      <c r="K70" s="38">
        <v>0</v>
      </c>
      <c r="L70" s="38">
        <v>0</v>
      </c>
      <c r="M70" s="38">
        <v>0</v>
      </c>
      <c r="N70" s="38">
        <v>0</v>
      </c>
      <c r="O70" s="102">
        <f t="shared" si="27"/>
        <v>0</v>
      </c>
    </row>
    <row r="71" spans="3:17" x14ac:dyDescent="0.25">
      <c r="C71" s="181"/>
      <c r="F71" s="95" t="s">
        <v>6</v>
      </c>
      <c r="G71" s="95" t="s">
        <v>42</v>
      </c>
      <c r="H71" s="38">
        <v>0</v>
      </c>
      <c r="I71" s="38">
        <v>0</v>
      </c>
      <c r="J71" s="38">
        <v>0</v>
      </c>
      <c r="K71" s="38">
        <v>0</v>
      </c>
      <c r="L71" s="38">
        <v>0</v>
      </c>
      <c r="M71" s="38">
        <v>0</v>
      </c>
      <c r="N71" s="38">
        <v>0</v>
      </c>
      <c r="O71" s="102">
        <f t="shared" si="27"/>
        <v>0</v>
      </c>
    </row>
    <row r="72" spans="3:17" x14ac:dyDescent="0.25">
      <c r="C72" s="181"/>
      <c r="F72" s="95" t="s">
        <v>6</v>
      </c>
      <c r="G72" s="95" t="s">
        <v>8</v>
      </c>
      <c r="H72" s="38">
        <v>0</v>
      </c>
      <c r="I72" s="38">
        <v>0</v>
      </c>
      <c r="J72" s="38">
        <v>0</v>
      </c>
      <c r="K72" s="38">
        <v>0</v>
      </c>
      <c r="L72" s="38">
        <v>0</v>
      </c>
      <c r="M72" s="38">
        <v>0</v>
      </c>
      <c r="N72" s="38">
        <v>0</v>
      </c>
      <c r="O72" s="102">
        <f t="shared" si="27"/>
        <v>0</v>
      </c>
    </row>
    <row r="73" spans="3:17" x14ac:dyDescent="0.25">
      <c r="C73" s="181"/>
      <c r="F73" s="95" t="s">
        <v>6</v>
      </c>
      <c r="G73" s="95" t="s">
        <v>54</v>
      </c>
      <c r="H73" s="38">
        <v>0</v>
      </c>
      <c r="I73" s="38">
        <v>0</v>
      </c>
      <c r="J73" s="38">
        <v>0</v>
      </c>
      <c r="K73" s="38">
        <v>0</v>
      </c>
      <c r="L73" s="38">
        <v>0</v>
      </c>
      <c r="M73" s="38">
        <v>0</v>
      </c>
      <c r="N73" s="38">
        <v>0</v>
      </c>
      <c r="O73" s="102">
        <f t="shared" si="27"/>
        <v>0</v>
      </c>
    </row>
    <row r="74" spans="3:17" x14ac:dyDescent="0.25">
      <c r="C74" s="181"/>
      <c r="F74" s="98" t="s">
        <v>105</v>
      </c>
      <c r="G74" s="99"/>
      <c r="H74" s="100">
        <v>0</v>
      </c>
      <c r="I74" s="100">
        <v>0</v>
      </c>
      <c r="J74" s="100">
        <f>-SUM(J65:J73)</f>
        <v>0</v>
      </c>
      <c r="K74" s="100">
        <v>0</v>
      </c>
      <c r="L74" s="100">
        <v>0</v>
      </c>
      <c r="M74" s="100">
        <f>-SUM(M65:M73)</f>
        <v>0</v>
      </c>
      <c r="N74" s="100">
        <f>-SUM(N65:N73)</f>
        <v>0</v>
      </c>
      <c r="O74" s="100">
        <f>-SUM(O65:O73)</f>
        <v>0</v>
      </c>
    </row>
    <row r="75" spans="3:17" x14ac:dyDescent="0.25">
      <c r="C75" s="181"/>
    </row>
    <row r="76" spans="3:17" x14ac:dyDescent="0.25">
      <c r="C76" s="181"/>
    </row>
    <row r="77" spans="3:17" ht="42.75" customHeight="1" x14ac:dyDescent="0.25">
      <c r="C77" s="181"/>
      <c r="F77" s="198" t="s">
        <v>106</v>
      </c>
      <c r="G77" s="199"/>
      <c r="H77" s="199"/>
      <c r="I77" s="199"/>
      <c r="J77" s="199"/>
      <c r="K77" s="199"/>
      <c r="L77" s="199"/>
      <c r="M77" s="199"/>
      <c r="N77" s="199"/>
      <c r="O77" s="199"/>
    </row>
    <row r="78" spans="3:17" ht="36.75" customHeight="1" x14ac:dyDescent="0.25">
      <c r="C78" s="181"/>
      <c r="F78" s="190" t="s">
        <v>107</v>
      </c>
      <c r="G78" s="190"/>
      <c r="H78" s="190" t="s">
        <v>108</v>
      </c>
      <c r="I78" s="190"/>
      <c r="J78" s="190"/>
      <c r="K78" s="190"/>
      <c r="L78" s="190"/>
      <c r="M78" s="190"/>
      <c r="N78" s="190"/>
      <c r="O78" s="190"/>
      <c r="P78" s="200" t="s">
        <v>109</v>
      </c>
    </row>
    <row r="79" spans="3:17" ht="24" x14ac:dyDescent="0.25">
      <c r="C79" s="181"/>
      <c r="F79" s="93" t="s">
        <v>23</v>
      </c>
      <c r="G79" s="93" t="s">
        <v>91</v>
      </c>
      <c r="H79" s="94" t="s">
        <v>27</v>
      </c>
      <c r="I79" s="94" t="s">
        <v>28</v>
      </c>
      <c r="J79" s="94" t="s">
        <v>29</v>
      </c>
      <c r="K79" s="94" t="s">
        <v>30</v>
      </c>
      <c r="L79" s="94" t="s">
        <v>31</v>
      </c>
      <c r="M79" s="94" t="s">
        <v>32</v>
      </c>
      <c r="N79" s="94" t="s">
        <v>33</v>
      </c>
      <c r="O79" s="93" t="s">
        <v>34</v>
      </c>
      <c r="P79" s="200"/>
    </row>
    <row r="80" spans="3:17" x14ac:dyDescent="0.25">
      <c r="C80" s="181"/>
      <c r="F80" s="95" t="s">
        <v>43</v>
      </c>
      <c r="G80" s="95" t="s">
        <v>7</v>
      </c>
      <c r="H80" s="106">
        <f>ROUND(-H10*Q80,0)</f>
        <v>0</v>
      </c>
      <c r="I80" s="106">
        <f>ROUND(-I10*Q80,0)</f>
        <v>-7705608</v>
      </c>
      <c r="J80" s="106">
        <f>ROUND(-J10*Q80,0)</f>
        <v>-7965270</v>
      </c>
      <c r="K80" s="106">
        <f>ROUND(-K10*Q80,0)</f>
        <v>-8290548</v>
      </c>
      <c r="L80" s="106">
        <f>ROUND(-L10*Q80,0)</f>
        <v>-8635075</v>
      </c>
      <c r="M80" s="106">
        <f>ROUND(-M10*Q80,0)</f>
        <v>-7507310</v>
      </c>
      <c r="N80" s="106">
        <f>ROUND(-N10*Q80,0)</f>
        <v>-7892374</v>
      </c>
      <c r="O80" s="107">
        <f>SUM(H80:N80)</f>
        <v>-47996185</v>
      </c>
      <c r="P80" s="201" t="s">
        <v>110</v>
      </c>
      <c r="Q80" s="108">
        <v>0.02</v>
      </c>
    </row>
    <row r="81" spans="3:28" x14ac:dyDescent="0.25">
      <c r="C81" s="181"/>
      <c r="F81" s="95" t="s">
        <v>43</v>
      </c>
      <c r="G81" s="95" t="s">
        <v>42</v>
      </c>
      <c r="H81" s="106">
        <v>0</v>
      </c>
      <c r="I81" s="106">
        <v>0</v>
      </c>
      <c r="J81" s="106">
        <v>0</v>
      </c>
      <c r="K81" s="106">
        <v>0</v>
      </c>
      <c r="L81" s="106">
        <v>0</v>
      </c>
      <c r="M81" s="106">
        <v>0</v>
      </c>
      <c r="N81" s="106">
        <v>0</v>
      </c>
      <c r="O81" s="107">
        <f>SUM(H81:N81)</f>
        <v>0</v>
      </c>
      <c r="P81" s="201"/>
      <c r="S81" s="65" t="s">
        <v>43</v>
      </c>
      <c r="T81" s="65" t="s">
        <v>7</v>
      </c>
      <c r="U81" s="109">
        <f>U10-U105</f>
        <v>0</v>
      </c>
      <c r="V81" s="110">
        <f t="shared" ref="V81:AA83" si="28">V10-V105</f>
        <v>3.3407371313742829E-10</v>
      </c>
      <c r="W81" s="110">
        <f t="shared" si="28"/>
        <v>-1.5705167721868918E-10</v>
      </c>
      <c r="X81" s="110">
        <f t="shared" si="28"/>
        <v>1.7222159809371362E-10</v>
      </c>
      <c r="Y81" s="110">
        <f t="shared" si="28"/>
        <v>-2.5112370516389149E-10</v>
      </c>
      <c r="Z81" s="110">
        <f t="shared" si="28"/>
        <v>-3.3073543903583413E-12</v>
      </c>
      <c r="AA81" s="110">
        <f t="shared" si="28"/>
        <v>-9.4812629969354134E-11</v>
      </c>
      <c r="AB81" s="110">
        <f>SUM(U81:AA81)</f>
        <v>-5.5511151231257827E-17</v>
      </c>
    </row>
    <row r="82" spans="3:28" x14ac:dyDescent="0.25">
      <c r="C82" s="181"/>
      <c r="F82" s="95" t="s">
        <v>43</v>
      </c>
      <c r="G82" s="95" t="s">
        <v>8</v>
      </c>
      <c r="H82" s="106">
        <f>ROUND(-H12*Q80,0)</f>
        <v>0</v>
      </c>
      <c r="I82" s="106">
        <f>ROUND(-I12*Q80,0)</f>
        <v>-15636</v>
      </c>
      <c r="J82" s="106">
        <f>ROUND(-J12*Q80,0)</f>
        <v>-15887</v>
      </c>
      <c r="K82" s="106">
        <f>ROUND(-K12*Q80,0)</f>
        <v>-16144</v>
      </c>
      <c r="L82" s="106">
        <f>ROUND(-L12*Q80,0)</f>
        <v>-16406</v>
      </c>
      <c r="M82" s="106">
        <f>ROUND(-M12*Q80,0)</f>
        <v>-13595</v>
      </c>
      <c r="N82" s="106">
        <f>ROUND(-N12*Q80,0)</f>
        <v>-13867</v>
      </c>
      <c r="O82" s="107">
        <f>SUM(H82:N82)</f>
        <v>-91535</v>
      </c>
      <c r="P82" s="201"/>
      <c r="U82" s="109"/>
      <c r="V82" s="110"/>
      <c r="W82" s="110"/>
      <c r="X82" s="110"/>
      <c r="Y82" s="110"/>
      <c r="Z82" s="110"/>
      <c r="AA82" s="110"/>
    </row>
    <row r="83" spans="3:28" x14ac:dyDescent="0.25">
      <c r="C83" s="181"/>
      <c r="F83" s="95" t="s">
        <v>43</v>
      </c>
      <c r="G83" s="95" t="s">
        <v>54</v>
      </c>
      <c r="H83" s="106">
        <v>0</v>
      </c>
      <c r="I83" s="106">
        <v>0</v>
      </c>
      <c r="J83" s="106">
        <v>0</v>
      </c>
      <c r="K83" s="106">
        <v>0</v>
      </c>
      <c r="L83" s="106">
        <v>0</v>
      </c>
      <c r="M83" s="106">
        <v>0</v>
      </c>
      <c r="N83" s="106">
        <v>0</v>
      </c>
      <c r="O83" s="107">
        <f>SUM(H83:N83)</f>
        <v>0</v>
      </c>
      <c r="P83" s="201"/>
      <c r="S83" s="65" t="s">
        <v>43</v>
      </c>
      <c r="T83" s="65" t="s">
        <v>8</v>
      </c>
      <c r="U83" s="109">
        <f>U12-U107</f>
        <v>0</v>
      </c>
      <c r="V83" s="111">
        <f t="shared" si="28"/>
        <v>9.8999231616635486E-3</v>
      </c>
      <c r="W83" s="111">
        <f t="shared" si="28"/>
        <v>7.3344318294520927E-3</v>
      </c>
      <c r="X83" s="111">
        <f t="shared" si="28"/>
        <v>3.5044118949874581E-3</v>
      </c>
      <c r="Y83" s="111">
        <f t="shared" si="28"/>
        <v>-6.578983627053836E-4</v>
      </c>
      <c r="Z83" s="111">
        <f t="shared" si="28"/>
        <v>-7.6079150692589526E-3</v>
      </c>
      <c r="AA83" s="111">
        <f t="shared" si="28"/>
        <v>-1.2472953454138763E-2</v>
      </c>
      <c r="AB83" s="110">
        <f>SUM(U83:AA83)</f>
        <v>0</v>
      </c>
    </row>
    <row r="84" spans="3:28" x14ac:dyDescent="0.25">
      <c r="C84" s="181"/>
      <c r="F84" s="101" t="s">
        <v>44</v>
      </c>
      <c r="G84" s="101" t="s">
        <v>55</v>
      </c>
      <c r="H84" s="106">
        <f>-H80-H82</f>
        <v>0</v>
      </c>
      <c r="I84" s="106">
        <f t="shared" ref="I84:N84" si="29">-I80-I82</f>
        <v>7721244</v>
      </c>
      <c r="J84" s="106">
        <f t="shared" si="29"/>
        <v>7981157</v>
      </c>
      <c r="K84" s="106">
        <f t="shared" si="29"/>
        <v>8306692</v>
      </c>
      <c r="L84" s="106">
        <f t="shared" si="29"/>
        <v>8651481</v>
      </c>
      <c r="M84" s="106">
        <f t="shared" si="29"/>
        <v>7520905</v>
      </c>
      <c r="N84" s="106">
        <f t="shared" si="29"/>
        <v>7906241</v>
      </c>
      <c r="O84" s="107">
        <f>SUM(H84:N84)</f>
        <v>48087720</v>
      </c>
      <c r="P84" s="201"/>
      <c r="U84" s="109"/>
      <c r="V84" s="110"/>
      <c r="W84" s="110"/>
      <c r="X84" s="110"/>
      <c r="Y84" s="110"/>
      <c r="Z84" s="110"/>
      <c r="AA84" s="110"/>
    </row>
    <row r="85" spans="3:28" x14ac:dyDescent="0.25">
      <c r="C85" s="181"/>
      <c r="F85" s="98" t="s">
        <v>111</v>
      </c>
      <c r="G85" s="99"/>
      <c r="H85" s="112">
        <f>SUM(H80:H84)</f>
        <v>0</v>
      </c>
      <c r="I85" s="112">
        <f t="shared" ref="I85:N85" si="30">SUM(I80:I84)</f>
        <v>0</v>
      </c>
      <c r="J85" s="112">
        <f t="shared" si="30"/>
        <v>0</v>
      </c>
      <c r="K85" s="112">
        <f t="shared" si="30"/>
        <v>0</v>
      </c>
      <c r="L85" s="112">
        <f t="shared" si="30"/>
        <v>0</v>
      </c>
      <c r="M85" s="112">
        <f t="shared" si="30"/>
        <v>0</v>
      </c>
      <c r="N85" s="112">
        <f t="shared" si="30"/>
        <v>0</v>
      </c>
      <c r="O85" s="112">
        <f>SUM(O80:O84)</f>
        <v>0</v>
      </c>
      <c r="U85" s="109"/>
      <c r="V85" s="110"/>
      <c r="W85" s="110"/>
      <c r="X85" s="110"/>
      <c r="Y85" s="110"/>
      <c r="Z85" s="110"/>
      <c r="AA85" s="110"/>
    </row>
    <row r="86" spans="3:28" ht="12.75" customHeight="1" x14ac:dyDescent="0.25">
      <c r="C86" s="181"/>
      <c r="F86" s="95" t="s">
        <v>6</v>
      </c>
      <c r="G86" s="95" t="s">
        <v>7</v>
      </c>
      <c r="H86" s="106">
        <f>ROUND(-H15*Q86,0)</f>
        <v>0</v>
      </c>
      <c r="I86" s="106">
        <f>ROUND(-I15*Q86,0)</f>
        <v>-130077061</v>
      </c>
      <c r="J86" s="106">
        <f>ROUND(-J15*Q86,0)</f>
        <v>-134459968</v>
      </c>
      <c r="K86" s="106">
        <f>ROUND(-K15*Q86,0)</f>
        <v>-139953826</v>
      </c>
      <c r="L86" s="106">
        <f>ROUND(-L15*Q86,0)</f>
        <v>-145766849</v>
      </c>
      <c r="M86" s="106">
        <f>ROUND(-M15*Q86,0)</f>
        <v>-126723887</v>
      </c>
      <c r="N86" s="106">
        <f>ROUND(-N15*Q86,0)</f>
        <v>-133207608</v>
      </c>
      <c r="O86" s="107">
        <f>SUM(H86:N86)</f>
        <v>-810189199</v>
      </c>
      <c r="P86" s="201" t="s">
        <v>112</v>
      </c>
      <c r="Q86" s="108">
        <v>0.1</v>
      </c>
      <c r="S86" s="65" t="s">
        <v>6</v>
      </c>
      <c r="T86" s="65" t="s">
        <v>7</v>
      </c>
      <c r="U86" s="109">
        <f t="shared" ref="U86:AA86" si="31">U15-U110</f>
        <v>0</v>
      </c>
      <c r="V86" s="110">
        <f t="shared" si="31"/>
        <v>-3.8367309329601085E-11</v>
      </c>
      <c r="W86" s="110">
        <f t="shared" si="31"/>
        <v>-3.1421032442580099E-11</v>
      </c>
      <c r="X86" s="110">
        <f t="shared" si="31"/>
        <v>9.8873492726525569E-11</v>
      </c>
      <c r="Y86" s="110">
        <f t="shared" si="31"/>
        <v>-6.1273541795969777E-11</v>
      </c>
      <c r="Z86" s="110">
        <f t="shared" si="31"/>
        <v>-1.8245682742445979E-12</v>
      </c>
      <c r="AA86" s="110">
        <f t="shared" si="31"/>
        <v>3.401295911586999E-11</v>
      </c>
      <c r="AB86" s="110">
        <f>SUM(U86:AA86)</f>
        <v>0</v>
      </c>
    </row>
    <row r="87" spans="3:28" x14ac:dyDescent="0.25">
      <c r="C87" s="181"/>
      <c r="F87" s="95" t="s">
        <v>6</v>
      </c>
      <c r="G87" s="95" t="s">
        <v>42</v>
      </c>
      <c r="H87" s="106">
        <v>0</v>
      </c>
      <c r="I87" s="106">
        <v>0</v>
      </c>
      <c r="J87" s="106">
        <v>0</v>
      </c>
      <c r="K87" s="106">
        <v>0</v>
      </c>
      <c r="L87" s="106">
        <v>0</v>
      </c>
      <c r="M87" s="106">
        <v>0</v>
      </c>
      <c r="N87" s="106">
        <v>0</v>
      </c>
      <c r="O87" s="107">
        <f>SUM(H87:N87)</f>
        <v>0</v>
      </c>
      <c r="P87" s="201"/>
      <c r="U87" s="109"/>
      <c r="V87" s="110"/>
      <c r="W87" s="110"/>
      <c r="X87" s="110"/>
      <c r="Y87" s="110"/>
      <c r="Z87" s="110"/>
      <c r="AA87" s="110"/>
    </row>
    <row r="88" spans="3:28" x14ac:dyDescent="0.25">
      <c r="C88" s="181"/>
      <c r="F88" s="95" t="s">
        <v>6</v>
      </c>
      <c r="G88" s="95" t="s">
        <v>8</v>
      </c>
      <c r="H88" s="106">
        <f>ROUND(-H17*Q86,0)</f>
        <v>0</v>
      </c>
      <c r="I88" s="106">
        <f>ROUND(-I17*Q86,0)</f>
        <v>-263938</v>
      </c>
      <c r="J88" s="106">
        <f>ROUND(-J17*Q86,0)</f>
        <v>-268184</v>
      </c>
      <c r="K88" s="106">
        <f>ROUND(-K17*Q86,0)</f>
        <v>-272516</v>
      </c>
      <c r="L88" s="106">
        <f>ROUND(-L17*Q86,0)</f>
        <v>-276934</v>
      </c>
      <c r="M88" s="106">
        <f>ROUND(-M17*Q86,0)</f>
        <v>-229485</v>
      </c>
      <c r="N88" s="106">
        <f>ROUND(-N17*Q86,0)</f>
        <v>-234082</v>
      </c>
      <c r="O88" s="107">
        <f>SUM(H88:N88)</f>
        <v>-1545139</v>
      </c>
      <c r="P88" s="201"/>
      <c r="S88" s="65" t="s">
        <v>6</v>
      </c>
      <c r="T88" s="65" t="s">
        <v>8</v>
      </c>
      <c r="U88" s="109">
        <f t="shared" ref="U88:AA88" si="32">U17-U112</f>
        <v>0</v>
      </c>
      <c r="V88" s="111">
        <f t="shared" si="32"/>
        <v>9.9263423221639946E-3</v>
      </c>
      <c r="W88" s="111">
        <f t="shared" si="32"/>
        <v>7.3527367706999747E-3</v>
      </c>
      <c r="X88" s="111">
        <f t="shared" si="32"/>
        <v>3.5071667600590217E-3</v>
      </c>
      <c r="Y88" s="111">
        <f t="shared" si="32"/>
        <v>-6.6520591961582998E-4</v>
      </c>
      <c r="Z88" s="111">
        <f t="shared" si="32"/>
        <v>-7.6300331497400342E-3</v>
      </c>
      <c r="AA88" s="111">
        <f t="shared" si="32"/>
        <v>-1.2491006783567127E-2</v>
      </c>
      <c r="AB88" s="110">
        <f>SUM(U88:AA88)</f>
        <v>0</v>
      </c>
    </row>
    <row r="89" spans="3:28" x14ac:dyDescent="0.25">
      <c r="C89" s="181"/>
      <c r="F89" s="95" t="s">
        <v>6</v>
      </c>
      <c r="G89" s="95" t="s">
        <v>54</v>
      </c>
      <c r="H89" s="106">
        <v>0</v>
      </c>
      <c r="I89" s="106">
        <v>0</v>
      </c>
      <c r="J89" s="106">
        <v>0</v>
      </c>
      <c r="K89" s="106">
        <v>0</v>
      </c>
      <c r="L89" s="106">
        <v>0</v>
      </c>
      <c r="M89" s="106">
        <v>0</v>
      </c>
      <c r="N89" s="106">
        <v>0</v>
      </c>
      <c r="O89" s="107">
        <f>SUM(H89:N89)</f>
        <v>0</v>
      </c>
      <c r="P89" s="201"/>
      <c r="U89" s="109"/>
      <c r="V89" s="110"/>
      <c r="W89" s="110"/>
      <c r="X89" s="110"/>
      <c r="Y89" s="110"/>
      <c r="Z89" s="110"/>
      <c r="AA89" s="110"/>
    </row>
    <row r="90" spans="3:28" x14ac:dyDescent="0.25">
      <c r="C90" s="181"/>
      <c r="F90" s="101" t="s">
        <v>44</v>
      </c>
      <c r="G90" s="101" t="s">
        <v>55</v>
      </c>
      <c r="H90" s="106">
        <f>-H86-H88</f>
        <v>0</v>
      </c>
      <c r="I90" s="106">
        <f t="shared" ref="I90:N90" si="33">-I86-I88</f>
        <v>130340999</v>
      </c>
      <c r="J90" s="106">
        <f t="shared" si="33"/>
        <v>134728152</v>
      </c>
      <c r="K90" s="106">
        <f t="shared" si="33"/>
        <v>140226342</v>
      </c>
      <c r="L90" s="106">
        <f t="shared" si="33"/>
        <v>146043783</v>
      </c>
      <c r="M90" s="106">
        <f t="shared" si="33"/>
        <v>126953372</v>
      </c>
      <c r="N90" s="106">
        <f t="shared" si="33"/>
        <v>133441690</v>
      </c>
      <c r="O90" s="107">
        <f>SUM(H90:N90)</f>
        <v>811734338</v>
      </c>
      <c r="P90" s="201"/>
      <c r="U90" s="109"/>
      <c r="V90" s="110"/>
      <c r="W90" s="110"/>
      <c r="X90" s="110"/>
      <c r="Y90" s="110"/>
      <c r="Z90" s="110"/>
      <c r="AA90" s="110"/>
    </row>
    <row r="91" spans="3:28" x14ac:dyDescent="0.25">
      <c r="C91" s="181"/>
      <c r="F91" s="98" t="s">
        <v>111</v>
      </c>
      <c r="G91" s="99"/>
      <c r="H91" s="112">
        <f>SUM(H86:H90)</f>
        <v>0</v>
      </c>
      <c r="I91" s="112">
        <f t="shared" ref="I91:O91" si="34">SUM(I86:I90)</f>
        <v>0</v>
      </c>
      <c r="J91" s="112">
        <f t="shared" si="34"/>
        <v>0</v>
      </c>
      <c r="K91" s="112">
        <f t="shared" si="34"/>
        <v>0</v>
      </c>
      <c r="L91" s="112">
        <f t="shared" si="34"/>
        <v>0</v>
      </c>
      <c r="M91" s="112">
        <f t="shared" si="34"/>
        <v>0</v>
      </c>
      <c r="N91" s="112">
        <f t="shared" si="34"/>
        <v>0</v>
      </c>
      <c r="O91" s="112">
        <f t="shared" si="34"/>
        <v>0</v>
      </c>
      <c r="S91" s="77" t="s">
        <v>44</v>
      </c>
      <c r="T91" s="77" t="s">
        <v>55</v>
      </c>
      <c r="U91" s="109">
        <f t="shared" ref="U91:AA93" si="35">U20-U115</f>
        <v>0</v>
      </c>
      <c r="V91" s="111">
        <f t="shared" si="35"/>
        <v>-3.7654534004449847E-6</v>
      </c>
      <c r="W91" s="111">
        <f t="shared" si="35"/>
        <v>-3.2919537373832242E-6</v>
      </c>
      <c r="X91" s="111">
        <f t="shared" si="35"/>
        <v>-3.6613344839009354E-6</v>
      </c>
      <c r="Y91" s="111">
        <f t="shared" si="35"/>
        <v>-1.6059393695699864E-6</v>
      </c>
      <c r="Z91" s="111">
        <f t="shared" si="35"/>
        <v>2.3208801706309234E-6</v>
      </c>
      <c r="AA91" s="111">
        <f t="shared" si="35"/>
        <v>1.0003800820695963E-5</v>
      </c>
      <c r="AB91" s="110">
        <f>SUM(U91:AA91)</f>
        <v>2.7755575615628914E-17</v>
      </c>
    </row>
    <row r="92" spans="3:28" ht="12.75" customHeight="1" x14ac:dyDescent="0.25">
      <c r="C92" s="181"/>
      <c r="F92" s="95" t="s">
        <v>6</v>
      </c>
      <c r="G92" s="95" t="s">
        <v>7</v>
      </c>
      <c r="H92" s="106">
        <f>ROUND(-H15*Q92,0)</f>
        <v>0</v>
      </c>
      <c r="I92" s="106">
        <f>ROUND(-I15*Q92,0)</f>
        <v>-65038530</v>
      </c>
      <c r="J92" s="106">
        <f>ROUND(-J15*Q92,0)</f>
        <v>-67229984</v>
      </c>
      <c r="K92" s="106">
        <f>ROUND(-K15*Q92,0)</f>
        <v>-69976913</v>
      </c>
      <c r="L92" s="106">
        <f>ROUND(-L15*Q92,0)</f>
        <v>-72883424</v>
      </c>
      <c r="M92" s="106">
        <f>ROUND(-M15*Q92,0)</f>
        <v>-63361944</v>
      </c>
      <c r="N92" s="106">
        <f>ROUND(-N15*Q92,0)</f>
        <v>-66603804</v>
      </c>
      <c r="O92" s="107">
        <f t="shared" ref="O92:O97" si="36">SUM(H92:N92)</f>
        <v>-405094599</v>
      </c>
      <c r="P92" s="201" t="s">
        <v>113</v>
      </c>
      <c r="Q92" s="108">
        <v>0.05</v>
      </c>
      <c r="S92" s="65" t="s">
        <v>45</v>
      </c>
      <c r="T92" s="65" t="s">
        <v>46</v>
      </c>
      <c r="U92" s="109">
        <f t="shared" si="35"/>
        <v>0</v>
      </c>
      <c r="V92" s="110">
        <f t="shared" si="35"/>
        <v>0</v>
      </c>
      <c r="W92" s="110">
        <f t="shared" si="35"/>
        <v>0</v>
      </c>
      <c r="X92" s="110">
        <f t="shared" si="35"/>
        <v>0</v>
      </c>
      <c r="Y92" s="110">
        <f t="shared" si="35"/>
        <v>0</v>
      </c>
      <c r="Z92" s="110">
        <f t="shared" si="35"/>
        <v>0</v>
      </c>
      <c r="AA92" s="110">
        <f t="shared" si="35"/>
        <v>0</v>
      </c>
      <c r="AB92" s="110">
        <f>SUM(U92:AA92)</f>
        <v>0</v>
      </c>
    </row>
    <row r="93" spans="3:28" x14ac:dyDescent="0.25">
      <c r="C93" s="181"/>
      <c r="F93" s="95" t="s">
        <v>6</v>
      </c>
      <c r="G93" s="95" t="s">
        <v>42</v>
      </c>
      <c r="H93" s="106">
        <v>0</v>
      </c>
      <c r="I93" s="106">
        <v>0</v>
      </c>
      <c r="J93" s="106">
        <v>0</v>
      </c>
      <c r="K93" s="106">
        <v>0</v>
      </c>
      <c r="L93" s="106">
        <v>0</v>
      </c>
      <c r="M93" s="106">
        <v>0</v>
      </c>
      <c r="N93" s="106">
        <v>0</v>
      </c>
      <c r="O93" s="107">
        <f t="shared" si="36"/>
        <v>0</v>
      </c>
      <c r="P93" s="201"/>
      <c r="S93" s="65" t="s">
        <v>45</v>
      </c>
      <c r="T93" s="65" t="s">
        <v>47</v>
      </c>
      <c r="U93" s="109">
        <f t="shared" si="35"/>
        <v>0</v>
      </c>
      <c r="V93" s="110">
        <f t="shared" si="35"/>
        <v>0</v>
      </c>
      <c r="W93" s="110">
        <f t="shared" si="35"/>
        <v>0</v>
      </c>
      <c r="X93" s="110">
        <f t="shared" si="35"/>
        <v>0</v>
      </c>
      <c r="Y93" s="110">
        <f t="shared" si="35"/>
        <v>0</v>
      </c>
      <c r="Z93" s="110">
        <f t="shared" si="35"/>
        <v>0</v>
      </c>
      <c r="AA93" s="110">
        <f t="shared" si="35"/>
        <v>0</v>
      </c>
      <c r="AB93" s="110">
        <f>SUM(U93:AA93)</f>
        <v>0</v>
      </c>
    </row>
    <row r="94" spans="3:28" x14ac:dyDescent="0.25">
      <c r="C94" s="181"/>
      <c r="E94" s="113"/>
      <c r="F94" s="95" t="s">
        <v>6</v>
      </c>
      <c r="G94" s="95" t="s">
        <v>8</v>
      </c>
      <c r="H94" s="106">
        <f>-H92</f>
        <v>0</v>
      </c>
      <c r="I94" s="106">
        <f t="shared" ref="I94:N94" si="37">-I92</f>
        <v>65038530</v>
      </c>
      <c r="J94" s="106">
        <f t="shared" si="37"/>
        <v>67229984</v>
      </c>
      <c r="K94" s="106">
        <f t="shared" si="37"/>
        <v>69976913</v>
      </c>
      <c r="L94" s="106">
        <f t="shared" si="37"/>
        <v>72883424</v>
      </c>
      <c r="M94" s="106">
        <f t="shared" si="37"/>
        <v>63361944</v>
      </c>
      <c r="N94" s="106">
        <f t="shared" si="37"/>
        <v>66603804</v>
      </c>
      <c r="O94" s="107">
        <f t="shared" si="36"/>
        <v>405094599</v>
      </c>
      <c r="P94" s="201"/>
      <c r="U94" s="110"/>
      <c r="AB94" s="110"/>
    </row>
    <row r="95" spans="3:28" ht="15" x14ac:dyDescent="0.25">
      <c r="C95" s="181"/>
      <c r="D95" s="114"/>
      <c r="E95" s="114"/>
      <c r="F95" s="95" t="s">
        <v>43</v>
      </c>
      <c r="G95" s="95" t="s">
        <v>7</v>
      </c>
      <c r="H95" s="106">
        <f>ROUND(-H10*Q92,0)</f>
        <v>0</v>
      </c>
      <c r="I95" s="106">
        <f>ROUND(-I10*Q92,0)</f>
        <v>-19264020</v>
      </c>
      <c r="J95" s="106">
        <f>ROUND(-J10*Q92,0)</f>
        <v>-19913176</v>
      </c>
      <c r="K95" s="106">
        <f>ROUND(-K10*Q92,0)</f>
        <v>-20726369</v>
      </c>
      <c r="L95" s="106">
        <f>ROUND(-L10*Q92,0)</f>
        <v>-21587688</v>
      </c>
      <c r="M95" s="106">
        <f>ROUND(-M10*Q92,0)</f>
        <v>-18768276</v>
      </c>
      <c r="N95" s="106">
        <f>ROUND(-N10*Q92,0)</f>
        <v>-19730936</v>
      </c>
      <c r="O95" s="107">
        <f t="shared" si="36"/>
        <v>-119990465</v>
      </c>
      <c r="P95" s="201"/>
      <c r="U95" s="110"/>
    </row>
    <row r="96" spans="3:28" ht="15" x14ac:dyDescent="0.25">
      <c r="C96" s="181"/>
      <c r="D96" s="114"/>
      <c r="E96" s="114"/>
      <c r="F96" s="95" t="s">
        <v>43</v>
      </c>
      <c r="G96" s="95" t="s">
        <v>42</v>
      </c>
      <c r="H96" s="106">
        <v>0</v>
      </c>
      <c r="I96" s="106">
        <v>0</v>
      </c>
      <c r="J96" s="106">
        <v>0</v>
      </c>
      <c r="K96" s="106">
        <v>0</v>
      </c>
      <c r="L96" s="106">
        <v>0</v>
      </c>
      <c r="M96" s="106">
        <v>0</v>
      </c>
      <c r="N96" s="106">
        <v>0</v>
      </c>
      <c r="O96" s="107">
        <f t="shared" si="36"/>
        <v>0</v>
      </c>
      <c r="P96" s="201"/>
      <c r="U96" s="110"/>
    </row>
    <row r="97" spans="3:28" ht="15" x14ac:dyDescent="0.25">
      <c r="C97" s="181"/>
      <c r="D97" s="114"/>
      <c r="E97" s="114"/>
      <c r="F97" s="95" t="s">
        <v>43</v>
      </c>
      <c r="G97" s="95" t="s">
        <v>8</v>
      </c>
      <c r="H97" s="106">
        <f>-H95</f>
        <v>0</v>
      </c>
      <c r="I97" s="106">
        <f t="shared" ref="I97:N97" si="38">-I95</f>
        <v>19264020</v>
      </c>
      <c r="J97" s="106">
        <f t="shared" si="38"/>
        <v>19913176</v>
      </c>
      <c r="K97" s="106">
        <f t="shared" si="38"/>
        <v>20726369</v>
      </c>
      <c r="L97" s="106">
        <f t="shared" si="38"/>
        <v>21587688</v>
      </c>
      <c r="M97" s="106">
        <f t="shared" si="38"/>
        <v>18768276</v>
      </c>
      <c r="N97" s="106">
        <f t="shared" si="38"/>
        <v>19730936</v>
      </c>
      <c r="O97" s="107">
        <f t="shared" si="36"/>
        <v>119990465</v>
      </c>
      <c r="P97" s="201"/>
      <c r="U97" s="110"/>
    </row>
    <row r="98" spans="3:28" x14ac:dyDescent="0.25">
      <c r="C98" s="181"/>
      <c r="F98" s="98" t="s">
        <v>111</v>
      </c>
      <c r="G98" s="99"/>
      <c r="H98" s="112">
        <f t="shared" ref="H98:N98" si="39">SUM(H92:H97)</f>
        <v>0</v>
      </c>
      <c r="I98" s="112">
        <f t="shared" si="39"/>
        <v>0</v>
      </c>
      <c r="J98" s="112">
        <f t="shared" si="39"/>
        <v>0</v>
      </c>
      <c r="K98" s="112">
        <f t="shared" si="39"/>
        <v>0</v>
      </c>
      <c r="L98" s="112">
        <f t="shared" si="39"/>
        <v>0</v>
      </c>
      <c r="M98" s="112">
        <f t="shared" si="39"/>
        <v>0</v>
      </c>
      <c r="N98" s="112">
        <f t="shared" si="39"/>
        <v>0</v>
      </c>
      <c r="O98" s="112">
        <f>SUM(O92:O97)</f>
        <v>0</v>
      </c>
    </row>
    <row r="99" spans="3:28" x14ac:dyDescent="0.25">
      <c r="C99" s="181"/>
      <c r="E99" s="115"/>
      <c r="H99" s="116"/>
      <c r="I99" s="116"/>
      <c r="J99" s="116"/>
      <c r="K99" s="116"/>
      <c r="L99" s="116"/>
      <c r="M99" s="116"/>
      <c r="N99" s="116"/>
      <c r="O99" s="116"/>
      <c r="P99" s="116"/>
    </row>
    <row r="100" spans="3:28" x14ac:dyDescent="0.25">
      <c r="C100" s="181"/>
      <c r="E100" s="115"/>
      <c r="O100" s="116"/>
    </row>
    <row r="101" spans="3:28" x14ac:dyDescent="0.25">
      <c r="C101" s="181"/>
      <c r="E101" s="115"/>
    </row>
    <row r="102" spans="3:28" ht="36.75" customHeight="1" x14ac:dyDescent="0.25">
      <c r="C102" s="181"/>
      <c r="F102" s="193" t="s">
        <v>114</v>
      </c>
      <c r="G102" s="194"/>
      <c r="H102" s="194"/>
      <c r="I102" s="194"/>
      <c r="J102" s="194"/>
      <c r="K102" s="194"/>
      <c r="L102" s="194"/>
      <c r="M102" s="194"/>
      <c r="N102" s="194"/>
      <c r="O102" s="195"/>
      <c r="S102" s="193" t="s">
        <v>114</v>
      </c>
      <c r="T102" s="194"/>
      <c r="U102" s="194"/>
      <c r="V102" s="194"/>
      <c r="W102" s="194"/>
      <c r="X102" s="194"/>
      <c r="Y102" s="194"/>
      <c r="Z102" s="194"/>
      <c r="AA102" s="194"/>
      <c r="AB102" s="195"/>
    </row>
    <row r="103" spans="3:28" ht="16.5" customHeight="1" x14ac:dyDescent="0.25">
      <c r="C103" s="181"/>
      <c r="F103" s="151" t="s">
        <v>23</v>
      </c>
      <c r="G103" s="151" t="s">
        <v>91</v>
      </c>
      <c r="H103" s="185" t="s">
        <v>25</v>
      </c>
      <c r="I103" s="186"/>
      <c r="J103" s="186"/>
      <c r="K103" s="186"/>
      <c r="L103" s="186"/>
      <c r="M103" s="186"/>
      <c r="N103" s="186"/>
      <c r="O103" s="187"/>
      <c r="S103" s="151" t="s">
        <v>23</v>
      </c>
      <c r="T103" s="151" t="s">
        <v>91</v>
      </c>
      <c r="U103" s="185" t="s">
        <v>25</v>
      </c>
      <c r="V103" s="186"/>
      <c r="W103" s="186"/>
      <c r="X103" s="186"/>
      <c r="Y103" s="186"/>
      <c r="Z103" s="186"/>
      <c r="AA103" s="186"/>
      <c r="AB103" s="187"/>
    </row>
    <row r="104" spans="3:28" ht="24" customHeight="1" x14ac:dyDescent="0.25">
      <c r="C104" s="181"/>
      <c r="F104" s="153"/>
      <c r="G104" s="153"/>
      <c r="H104" s="27" t="s">
        <v>27</v>
      </c>
      <c r="I104" s="27" t="s">
        <v>28</v>
      </c>
      <c r="J104" s="27" t="s">
        <v>29</v>
      </c>
      <c r="K104" s="27" t="s">
        <v>30</v>
      </c>
      <c r="L104" s="27" t="s">
        <v>31</v>
      </c>
      <c r="M104" s="27" t="s">
        <v>32</v>
      </c>
      <c r="N104" s="27" t="s">
        <v>33</v>
      </c>
      <c r="O104" s="117" t="s">
        <v>34</v>
      </c>
      <c r="S104" s="152"/>
      <c r="T104" s="152"/>
      <c r="U104" s="67" t="s">
        <v>27</v>
      </c>
      <c r="V104" s="67" t="s">
        <v>28</v>
      </c>
      <c r="W104" s="67" t="s">
        <v>29</v>
      </c>
      <c r="X104" s="67" t="s">
        <v>30</v>
      </c>
      <c r="Y104" s="67" t="s">
        <v>31</v>
      </c>
      <c r="Z104" s="67" t="s">
        <v>32</v>
      </c>
      <c r="AA104" s="67" t="s">
        <v>33</v>
      </c>
      <c r="AB104" s="68" t="s">
        <v>34</v>
      </c>
    </row>
    <row r="105" spans="3:28" x14ac:dyDescent="0.25">
      <c r="C105" s="181"/>
      <c r="F105" s="65" t="s">
        <v>43</v>
      </c>
      <c r="G105" s="65" t="s">
        <v>7</v>
      </c>
      <c r="H105" s="118">
        <f t="shared" ref="H105:O108" si="40">SUMIFS(H$10:H$98,$F$10:$F$98,$F105,$G$10:$G$98,$G105)</f>
        <v>0</v>
      </c>
      <c r="I105" s="118">
        <f t="shared" si="40"/>
        <v>358310763</v>
      </c>
      <c r="J105" s="118">
        <f t="shared" si="40"/>
        <v>370385075</v>
      </c>
      <c r="K105" s="118">
        <f t="shared" si="40"/>
        <v>385510465</v>
      </c>
      <c r="L105" s="118">
        <f t="shared" si="40"/>
        <v>401531004</v>
      </c>
      <c r="M105" s="118">
        <f t="shared" si="40"/>
        <v>349089930</v>
      </c>
      <c r="N105" s="118">
        <f t="shared" si="40"/>
        <v>366995409</v>
      </c>
      <c r="O105" s="119">
        <f t="shared" si="40"/>
        <v>2231822646</v>
      </c>
      <c r="P105" s="72"/>
      <c r="S105" s="65" t="s">
        <v>43</v>
      </c>
      <c r="T105" s="65" t="s">
        <v>7</v>
      </c>
      <c r="U105" s="73">
        <f>H105/$O$105</f>
        <v>0</v>
      </c>
      <c r="V105" s="73">
        <f t="shared" ref="V105:AA105" si="41">I105/$O$105</f>
        <v>0.16054625292120994</v>
      </c>
      <c r="W105" s="73">
        <f t="shared" si="41"/>
        <v>0.16595632079628966</v>
      </c>
      <c r="X105" s="73">
        <f t="shared" si="41"/>
        <v>0.17273346772913784</v>
      </c>
      <c r="Y105" s="73">
        <f t="shared" si="41"/>
        <v>0.1799116989513691</v>
      </c>
      <c r="Z105" s="73">
        <f t="shared" si="41"/>
        <v>0.15641472705085188</v>
      </c>
      <c r="AA105" s="73">
        <f t="shared" si="41"/>
        <v>0.1644375325511416</v>
      </c>
      <c r="AB105" s="74">
        <f>SUM(U105:AA105)</f>
        <v>1</v>
      </c>
    </row>
    <row r="106" spans="3:28" x14ac:dyDescent="0.25">
      <c r="C106" s="181"/>
      <c r="F106" s="65" t="s">
        <v>43</v>
      </c>
      <c r="G106" s="65" t="s">
        <v>42</v>
      </c>
      <c r="H106" s="118">
        <f t="shared" si="40"/>
        <v>0</v>
      </c>
      <c r="I106" s="118">
        <f t="shared" si="40"/>
        <v>0</v>
      </c>
      <c r="J106" s="118">
        <f t="shared" si="40"/>
        <v>0</v>
      </c>
      <c r="K106" s="118">
        <f t="shared" si="40"/>
        <v>0</v>
      </c>
      <c r="L106" s="118">
        <f t="shared" si="40"/>
        <v>0</v>
      </c>
      <c r="M106" s="118">
        <f t="shared" si="40"/>
        <v>0</v>
      </c>
      <c r="N106" s="118">
        <f t="shared" si="40"/>
        <v>0</v>
      </c>
      <c r="O106" s="119">
        <f t="shared" si="40"/>
        <v>0</v>
      </c>
      <c r="P106" s="72"/>
      <c r="S106" s="65" t="s">
        <v>43</v>
      </c>
      <c r="T106" s="65" t="s">
        <v>42</v>
      </c>
      <c r="U106" s="73"/>
      <c r="V106" s="70"/>
      <c r="W106" s="70"/>
      <c r="X106" s="70"/>
      <c r="Y106" s="70"/>
      <c r="Z106" s="70"/>
      <c r="AA106" s="70"/>
      <c r="AB106" s="71"/>
    </row>
    <row r="107" spans="3:28" x14ac:dyDescent="0.25">
      <c r="C107" s="181"/>
      <c r="F107" s="65" t="s">
        <v>43</v>
      </c>
      <c r="G107" s="65" t="s">
        <v>8</v>
      </c>
      <c r="H107" s="118">
        <f t="shared" si="40"/>
        <v>0</v>
      </c>
      <c r="I107" s="118">
        <f t="shared" si="40"/>
        <v>20030166</v>
      </c>
      <c r="J107" s="118">
        <f t="shared" si="40"/>
        <v>20691651</v>
      </c>
      <c r="K107" s="118">
        <f t="shared" si="40"/>
        <v>21517420</v>
      </c>
      <c r="L107" s="118">
        <f t="shared" si="40"/>
        <v>22391568</v>
      </c>
      <c r="M107" s="118">
        <f t="shared" si="40"/>
        <v>19434430</v>
      </c>
      <c r="N107" s="118">
        <f t="shared" si="40"/>
        <v>20410438</v>
      </c>
      <c r="O107" s="119">
        <f t="shared" si="40"/>
        <v>124475673</v>
      </c>
      <c r="P107" s="72"/>
      <c r="S107" s="65" t="s">
        <v>43</v>
      </c>
      <c r="T107" s="65" t="s">
        <v>8</v>
      </c>
      <c r="U107" s="73">
        <f>H107/$O$107</f>
        <v>0</v>
      </c>
      <c r="V107" s="73">
        <f t="shared" ref="V107:AA107" si="42">I107/$O$107</f>
        <v>0.1609163101291286</v>
      </c>
      <c r="W107" s="73">
        <f t="shared" si="42"/>
        <v>0.16623048103543894</v>
      </c>
      <c r="X107" s="73">
        <f t="shared" si="42"/>
        <v>0.17286446002987266</v>
      </c>
      <c r="Y107" s="73">
        <f t="shared" si="42"/>
        <v>0.17988710131336266</v>
      </c>
      <c r="Z107" s="73">
        <f t="shared" si="42"/>
        <v>0.1561303468509867</v>
      </c>
      <c r="AA107" s="73">
        <f t="shared" si="42"/>
        <v>0.16397130064121043</v>
      </c>
      <c r="AB107" s="74">
        <f>SUM(U107:AA107)</f>
        <v>1</v>
      </c>
    </row>
    <row r="108" spans="3:28" x14ac:dyDescent="0.25">
      <c r="C108" s="181"/>
      <c r="F108" s="65" t="s">
        <v>43</v>
      </c>
      <c r="G108" s="65" t="s">
        <v>54</v>
      </c>
      <c r="H108" s="118">
        <f t="shared" si="40"/>
        <v>0</v>
      </c>
      <c r="I108" s="118">
        <f t="shared" si="40"/>
        <v>0</v>
      </c>
      <c r="J108" s="118">
        <f t="shared" si="40"/>
        <v>0</v>
      </c>
      <c r="K108" s="118">
        <f t="shared" si="40"/>
        <v>0</v>
      </c>
      <c r="L108" s="118">
        <f t="shared" si="40"/>
        <v>0</v>
      </c>
      <c r="M108" s="118">
        <f t="shared" si="40"/>
        <v>0</v>
      </c>
      <c r="N108" s="118">
        <f t="shared" si="40"/>
        <v>0</v>
      </c>
      <c r="O108" s="119">
        <f t="shared" si="40"/>
        <v>0</v>
      </c>
      <c r="P108" s="72"/>
      <c r="S108" s="65" t="s">
        <v>43</v>
      </c>
      <c r="T108" s="65" t="s">
        <v>54</v>
      </c>
      <c r="U108" s="73"/>
      <c r="V108" s="70"/>
      <c r="W108" s="70"/>
      <c r="X108" s="70"/>
      <c r="Y108" s="70"/>
      <c r="Z108" s="70"/>
      <c r="AA108" s="70"/>
      <c r="AB108" s="71"/>
    </row>
    <row r="109" spans="3:28" x14ac:dyDescent="0.25">
      <c r="C109" s="181"/>
      <c r="F109" s="77" t="s">
        <v>43</v>
      </c>
      <c r="G109" s="77" t="s">
        <v>55</v>
      </c>
      <c r="H109" s="120">
        <f>SUM(H105:H108)</f>
        <v>0</v>
      </c>
      <c r="I109" s="120">
        <f t="shared" ref="I109:O109" si="43">SUM(I105:I108)</f>
        <v>378340929</v>
      </c>
      <c r="J109" s="120">
        <f t="shared" si="43"/>
        <v>391076726</v>
      </c>
      <c r="K109" s="120">
        <f t="shared" si="43"/>
        <v>407027885</v>
      </c>
      <c r="L109" s="120">
        <f t="shared" si="43"/>
        <v>423922572</v>
      </c>
      <c r="M109" s="120">
        <f t="shared" si="43"/>
        <v>368524360</v>
      </c>
      <c r="N109" s="120">
        <f t="shared" si="43"/>
        <v>387405847</v>
      </c>
      <c r="O109" s="119">
        <f t="shared" si="43"/>
        <v>2356298319</v>
      </c>
      <c r="P109" s="72"/>
      <c r="S109" s="77" t="s">
        <v>43</v>
      </c>
      <c r="T109" s="77" t="s">
        <v>55</v>
      </c>
      <c r="U109" s="71"/>
      <c r="V109" s="71"/>
      <c r="W109" s="71"/>
      <c r="X109" s="71"/>
      <c r="Y109" s="71"/>
      <c r="Z109" s="71"/>
      <c r="AA109" s="71"/>
      <c r="AB109" s="71"/>
    </row>
    <row r="110" spans="3:28" x14ac:dyDescent="0.25">
      <c r="C110" s="181"/>
      <c r="F110" s="65" t="s">
        <v>6</v>
      </c>
      <c r="G110" s="65" t="s">
        <v>7</v>
      </c>
      <c r="H110" s="118">
        <f t="shared" ref="H110:O113" si="44">SUMIFS(H$10:H$98,$F$10:$F$98,$F110,$G$10:$G$98,$G110)</f>
        <v>0</v>
      </c>
      <c r="I110" s="118">
        <f t="shared" si="44"/>
        <v>1105655017</v>
      </c>
      <c r="J110" s="118">
        <f t="shared" si="44"/>
        <v>1142909729</v>
      </c>
      <c r="K110" s="118">
        <f t="shared" si="44"/>
        <v>1189607516</v>
      </c>
      <c r="L110" s="118">
        <f t="shared" si="44"/>
        <v>1239018216</v>
      </c>
      <c r="M110" s="118">
        <f t="shared" si="44"/>
        <v>1077153042</v>
      </c>
      <c r="N110" s="118">
        <f t="shared" si="44"/>
        <v>1132264666</v>
      </c>
      <c r="O110" s="119">
        <f t="shared" si="44"/>
        <v>6886608186</v>
      </c>
      <c r="P110" s="72"/>
      <c r="S110" s="65" t="s">
        <v>6</v>
      </c>
      <c r="T110" s="65" t="s">
        <v>7</v>
      </c>
      <c r="U110" s="73">
        <f>H110/$O$110</f>
        <v>0</v>
      </c>
      <c r="V110" s="73">
        <f t="shared" ref="V110:AA110" si="45">I110/$O$110</f>
        <v>0.16055146265584275</v>
      </c>
      <c r="W110" s="73">
        <f t="shared" si="45"/>
        <v>0.16596119571946269</v>
      </c>
      <c r="X110" s="73">
        <f t="shared" si="45"/>
        <v>0.17274215170515875</v>
      </c>
      <c r="Y110" s="73">
        <f t="shared" si="45"/>
        <v>0.17991704806421813</v>
      </c>
      <c r="Z110" s="73">
        <f t="shared" si="45"/>
        <v>0.15641270897185322</v>
      </c>
      <c r="AA110" s="73">
        <f t="shared" si="45"/>
        <v>0.16441543288346447</v>
      </c>
      <c r="AB110" s="74">
        <f>SUM(U110:AA110)</f>
        <v>1</v>
      </c>
    </row>
    <row r="111" spans="3:28" x14ac:dyDescent="0.25">
      <c r="C111" s="181"/>
      <c r="F111" s="65" t="s">
        <v>6</v>
      </c>
      <c r="G111" s="65" t="s">
        <v>42</v>
      </c>
      <c r="H111" s="121">
        <f t="shared" si="44"/>
        <v>0</v>
      </c>
      <c r="I111" s="121">
        <f t="shared" si="44"/>
        <v>0</v>
      </c>
      <c r="J111" s="121">
        <f t="shared" si="44"/>
        <v>0</v>
      </c>
      <c r="K111" s="121">
        <f t="shared" si="44"/>
        <v>0</v>
      </c>
      <c r="L111" s="121">
        <f t="shared" si="44"/>
        <v>0</v>
      </c>
      <c r="M111" s="121">
        <f t="shared" si="44"/>
        <v>0</v>
      </c>
      <c r="N111" s="121">
        <f t="shared" si="44"/>
        <v>0</v>
      </c>
      <c r="O111" s="119">
        <f t="shared" si="44"/>
        <v>0</v>
      </c>
      <c r="P111" s="72"/>
      <c r="S111" s="65" t="s">
        <v>6</v>
      </c>
      <c r="T111" s="65" t="s">
        <v>42</v>
      </c>
      <c r="U111" s="78"/>
      <c r="V111" s="78"/>
      <c r="W111" s="78"/>
      <c r="X111" s="78"/>
      <c r="Y111" s="78"/>
      <c r="Z111" s="78"/>
      <c r="AA111" s="78"/>
      <c r="AB111" s="71"/>
    </row>
    <row r="112" spans="3:28" x14ac:dyDescent="0.25">
      <c r="C112" s="181"/>
      <c r="F112" s="65" t="s">
        <v>6</v>
      </c>
      <c r="G112" s="65" t="s">
        <v>8</v>
      </c>
      <c r="H112" s="118">
        <f t="shared" si="44"/>
        <v>0</v>
      </c>
      <c r="I112" s="118">
        <f t="shared" si="44"/>
        <v>67413975</v>
      </c>
      <c r="J112" s="118">
        <f t="shared" si="44"/>
        <v>69643640</v>
      </c>
      <c r="K112" s="118">
        <f t="shared" si="44"/>
        <v>72429553</v>
      </c>
      <c r="L112" s="118">
        <f t="shared" si="44"/>
        <v>75375826</v>
      </c>
      <c r="M112" s="118">
        <f t="shared" si="44"/>
        <v>65427310</v>
      </c>
      <c r="N112" s="118">
        <f t="shared" si="44"/>
        <v>68710539</v>
      </c>
      <c r="O112" s="119">
        <f t="shared" si="44"/>
        <v>419000843</v>
      </c>
      <c r="P112" s="72"/>
      <c r="S112" s="65" t="s">
        <v>6</v>
      </c>
      <c r="T112" s="65" t="s">
        <v>8</v>
      </c>
      <c r="U112" s="73">
        <f>H112/$O$112</f>
        <v>0</v>
      </c>
      <c r="V112" s="73">
        <f t="shared" ref="V112:AA112" si="46">I112/$O$112</f>
        <v>0.1608922180617188</v>
      </c>
      <c r="W112" s="73">
        <f t="shared" si="46"/>
        <v>0.16621360353683107</v>
      </c>
      <c r="X112" s="73">
        <f t="shared" si="46"/>
        <v>0.17286254720017352</v>
      </c>
      <c r="Y112" s="73">
        <f t="shared" si="46"/>
        <v>0.17989421085723209</v>
      </c>
      <c r="Z112" s="73">
        <f t="shared" si="46"/>
        <v>0.15615078368708676</v>
      </c>
      <c r="AA112" s="73">
        <f t="shared" si="46"/>
        <v>0.16398663665695776</v>
      </c>
      <c r="AB112" s="74">
        <f>SUM(U112:AA112)</f>
        <v>1</v>
      </c>
    </row>
    <row r="113" spans="3:28" x14ac:dyDescent="0.25">
      <c r="C113" s="181"/>
      <c r="F113" s="65" t="s">
        <v>6</v>
      </c>
      <c r="G113" s="65" t="s">
        <v>54</v>
      </c>
      <c r="H113" s="118">
        <f t="shared" si="44"/>
        <v>0</v>
      </c>
      <c r="I113" s="118">
        <f t="shared" si="44"/>
        <v>0</v>
      </c>
      <c r="J113" s="118">
        <f t="shared" si="44"/>
        <v>0</v>
      </c>
      <c r="K113" s="118">
        <f t="shared" si="44"/>
        <v>0</v>
      </c>
      <c r="L113" s="118">
        <f t="shared" si="44"/>
        <v>0</v>
      </c>
      <c r="M113" s="118">
        <f t="shared" si="44"/>
        <v>0</v>
      </c>
      <c r="N113" s="118">
        <f t="shared" si="44"/>
        <v>0</v>
      </c>
      <c r="O113" s="119">
        <f t="shared" si="44"/>
        <v>0</v>
      </c>
      <c r="P113" s="72"/>
      <c r="S113" s="65" t="s">
        <v>6</v>
      </c>
      <c r="T113" s="65" t="s">
        <v>54</v>
      </c>
      <c r="U113" s="70"/>
      <c r="V113" s="70"/>
      <c r="W113" s="70"/>
      <c r="X113" s="70"/>
      <c r="Y113" s="70"/>
      <c r="Z113" s="70"/>
      <c r="AA113" s="70"/>
      <c r="AB113" s="71"/>
    </row>
    <row r="114" spans="3:28" x14ac:dyDescent="0.25">
      <c r="C114" s="181"/>
      <c r="F114" s="77" t="s">
        <v>6</v>
      </c>
      <c r="G114" s="77" t="s">
        <v>55</v>
      </c>
      <c r="H114" s="120">
        <f>SUM(H110:H113)</f>
        <v>0</v>
      </c>
      <c r="I114" s="120">
        <f t="shared" ref="I114:O114" si="47">SUM(I110:I113)</f>
        <v>1173068992</v>
      </c>
      <c r="J114" s="120">
        <f t="shared" si="47"/>
        <v>1212553369</v>
      </c>
      <c r="K114" s="120">
        <f t="shared" si="47"/>
        <v>1262037069</v>
      </c>
      <c r="L114" s="120">
        <f t="shared" si="47"/>
        <v>1314394042</v>
      </c>
      <c r="M114" s="120">
        <f t="shared" si="47"/>
        <v>1142580352</v>
      </c>
      <c r="N114" s="120">
        <f t="shared" si="47"/>
        <v>1200975205</v>
      </c>
      <c r="O114" s="119">
        <f t="shared" si="47"/>
        <v>7305609029</v>
      </c>
      <c r="P114" s="72"/>
      <c r="S114" s="77" t="s">
        <v>6</v>
      </c>
      <c r="T114" s="77" t="s">
        <v>55</v>
      </c>
      <c r="U114" s="71"/>
      <c r="V114" s="71"/>
      <c r="W114" s="71"/>
      <c r="X114" s="71"/>
      <c r="Y114" s="71"/>
      <c r="Z114" s="71"/>
      <c r="AA114" s="71"/>
      <c r="AB114" s="71"/>
    </row>
    <row r="115" spans="3:28" x14ac:dyDescent="0.25">
      <c r="C115" s="181"/>
      <c r="F115" s="77" t="s">
        <v>44</v>
      </c>
      <c r="G115" s="77" t="s">
        <v>55</v>
      </c>
      <c r="H115" s="120">
        <f t="shared" ref="H115:O117" si="48">SUMIFS(H$10:H$98,$F$10:$F$98,$F115,$G$10:$G$98,$G115)</f>
        <v>0</v>
      </c>
      <c r="I115" s="120">
        <f t="shared" si="48"/>
        <v>397043176</v>
      </c>
      <c r="J115" s="120">
        <f t="shared" si="48"/>
        <v>410410120</v>
      </c>
      <c r="K115" s="120">
        <f t="shared" si="48"/>
        <v>427157171</v>
      </c>
      <c r="L115" s="120">
        <f t="shared" si="48"/>
        <v>444888995</v>
      </c>
      <c r="M115" s="120">
        <f t="shared" si="48"/>
        <v>386752585</v>
      </c>
      <c r="N115" s="120">
        <f t="shared" si="48"/>
        <v>406556537</v>
      </c>
      <c r="O115" s="119">
        <f t="shared" si="48"/>
        <v>2472808584</v>
      </c>
      <c r="P115" s="72"/>
      <c r="Q115" s="122"/>
      <c r="S115" s="77" t="s">
        <v>44</v>
      </c>
      <c r="T115" s="77" t="s">
        <v>55</v>
      </c>
      <c r="U115" s="80">
        <f>H115/$O$115</f>
        <v>0</v>
      </c>
      <c r="V115" s="80">
        <f t="shared" ref="V115:AA115" si="49">I115/$O$115</f>
        <v>0.1605636516182524</v>
      </c>
      <c r="W115" s="80">
        <f t="shared" si="49"/>
        <v>0.16596922327733232</v>
      </c>
      <c r="X115" s="80">
        <f t="shared" si="49"/>
        <v>0.17274170502475092</v>
      </c>
      <c r="Y115" s="80">
        <f t="shared" si="49"/>
        <v>0.17991242746349184</v>
      </c>
      <c r="Z115" s="80">
        <f t="shared" si="49"/>
        <v>0.15640215239563404</v>
      </c>
      <c r="AA115" s="80">
        <f t="shared" si="49"/>
        <v>0.16441084022053848</v>
      </c>
      <c r="AB115" s="74">
        <f>SUM(U115:AA115)</f>
        <v>1</v>
      </c>
    </row>
    <row r="116" spans="3:28" x14ac:dyDescent="0.25">
      <c r="C116" s="181"/>
      <c r="F116" s="65" t="s">
        <v>45</v>
      </c>
      <c r="G116" s="65" t="s">
        <v>46</v>
      </c>
      <c r="H116" s="118">
        <f t="shared" si="48"/>
        <v>0</v>
      </c>
      <c r="I116" s="118">
        <f t="shared" si="48"/>
        <v>34335559</v>
      </c>
      <c r="J116" s="118">
        <f t="shared" si="48"/>
        <v>34887090</v>
      </c>
      <c r="K116" s="118">
        <f t="shared" si="48"/>
        <v>35449653</v>
      </c>
      <c r="L116" s="118">
        <f t="shared" si="48"/>
        <v>36023467</v>
      </c>
      <c r="M116" s="118">
        <f t="shared" si="48"/>
        <v>29849788</v>
      </c>
      <c r="N116" s="118">
        <f t="shared" si="48"/>
        <v>30446784</v>
      </c>
      <c r="O116" s="119">
        <f t="shared" si="48"/>
        <v>200992341</v>
      </c>
      <c r="P116" s="72"/>
      <c r="S116" s="65" t="s">
        <v>45</v>
      </c>
      <c r="T116" s="65" t="s">
        <v>46</v>
      </c>
      <c r="U116" s="73">
        <f>H116/$O$116</f>
        <v>0</v>
      </c>
      <c r="V116" s="73">
        <f t="shared" ref="V116:AA116" si="50">I116/$O$116</f>
        <v>0.17083018601191377</v>
      </c>
      <c r="W116" s="73">
        <f t="shared" si="50"/>
        <v>0.17357422589550314</v>
      </c>
      <c r="X116" s="73">
        <f t="shared" si="50"/>
        <v>0.17637315344269761</v>
      </c>
      <c r="Y116" s="73">
        <f t="shared" si="50"/>
        <v>0.1792280582472543</v>
      </c>
      <c r="Z116" s="73">
        <f t="shared" si="50"/>
        <v>0.14851206693492863</v>
      </c>
      <c r="AA116" s="73">
        <f t="shared" si="50"/>
        <v>0.15148230946770255</v>
      </c>
      <c r="AB116" s="74">
        <f>SUM(U116:AA116)</f>
        <v>1</v>
      </c>
    </row>
    <row r="117" spans="3:28" x14ac:dyDescent="0.25">
      <c r="C117" s="181"/>
      <c r="F117" s="65" t="s">
        <v>45</v>
      </c>
      <c r="G117" s="65" t="s">
        <v>47</v>
      </c>
      <c r="H117" s="121">
        <f t="shared" si="48"/>
        <v>0</v>
      </c>
      <c r="I117" s="121">
        <f t="shared" si="48"/>
        <v>127985416</v>
      </c>
      <c r="J117" s="121">
        <f t="shared" si="48"/>
        <v>130041244</v>
      </c>
      <c r="K117" s="121">
        <f t="shared" si="48"/>
        <v>0</v>
      </c>
      <c r="L117" s="121">
        <f t="shared" si="48"/>
        <v>0</v>
      </c>
      <c r="M117" s="121">
        <f t="shared" si="48"/>
        <v>0</v>
      </c>
      <c r="N117" s="121">
        <f t="shared" si="48"/>
        <v>0</v>
      </c>
      <c r="O117" s="119">
        <f t="shared" si="48"/>
        <v>258026660</v>
      </c>
      <c r="P117" s="72"/>
      <c r="S117" s="65" t="s">
        <v>45</v>
      </c>
      <c r="T117" s="65" t="s">
        <v>47</v>
      </c>
      <c r="U117" s="73">
        <f>H117/$O$117</f>
        <v>0</v>
      </c>
      <c r="V117" s="73">
        <f t="shared" ref="V117:AA117" si="51">I117/$O$117</f>
        <v>0.49601624886358642</v>
      </c>
      <c r="W117" s="73">
        <f t="shared" si="51"/>
        <v>0.50398375113641358</v>
      </c>
      <c r="X117" s="73">
        <f t="shared" si="51"/>
        <v>0</v>
      </c>
      <c r="Y117" s="73">
        <f t="shared" si="51"/>
        <v>0</v>
      </c>
      <c r="Z117" s="73">
        <f t="shared" si="51"/>
        <v>0</v>
      </c>
      <c r="AA117" s="73">
        <f t="shared" si="51"/>
        <v>0</v>
      </c>
      <c r="AB117" s="74">
        <f>SUM(U117:AA117)</f>
        <v>1</v>
      </c>
    </row>
    <row r="118" spans="3:28" x14ac:dyDescent="0.25">
      <c r="C118" s="181"/>
      <c r="F118" s="77" t="s">
        <v>45</v>
      </c>
      <c r="G118" s="77" t="s">
        <v>55</v>
      </c>
      <c r="H118" s="120">
        <f>SUM(H116:H117)</f>
        <v>0</v>
      </c>
      <c r="I118" s="120">
        <f t="shared" ref="I118:O118" si="52">SUM(I116:I117)</f>
        <v>162320975</v>
      </c>
      <c r="J118" s="120">
        <f t="shared" si="52"/>
        <v>164928334</v>
      </c>
      <c r="K118" s="120">
        <f t="shared" si="52"/>
        <v>35449653</v>
      </c>
      <c r="L118" s="120">
        <f t="shared" si="52"/>
        <v>36023467</v>
      </c>
      <c r="M118" s="120">
        <f t="shared" si="52"/>
        <v>29849788</v>
      </c>
      <c r="N118" s="120">
        <f t="shared" si="52"/>
        <v>30446784</v>
      </c>
      <c r="O118" s="119">
        <f t="shared" si="52"/>
        <v>459019001</v>
      </c>
      <c r="P118" s="72"/>
      <c r="S118" s="77" t="s">
        <v>45</v>
      </c>
      <c r="T118" s="77" t="s">
        <v>55</v>
      </c>
      <c r="U118" s="71"/>
      <c r="V118" s="71"/>
      <c r="W118" s="71"/>
      <c r="X118" s="71"/>
      <c r="Y118" s="71"/>
      <c r="Z118" s="71"/>
      <c r="AA118" s="71"/>
      <c r="AB118" s="71"/>
    </row>
    <row r="119" spans="3:28" ht="15" x14ac:dyDescent="0.25">
      <c r="C119" s="181"/>
      <c r="F119" s="81" t="s">
        <v>92</v>
      </c>
      <c r="G119" s="81"/>
      <c r="H119" s="123">
        <f>H109+H114+H115+H118</f>
        <v>0</v>
      </c>
      <c r="I119" s="123">
        <f t="shared" ref="I119:O119" si="53">I109+I114+I115+I118</f>
        <v>2110774072</v>
      </c>
      <c r="J119" s="123">
        <f t="shared" si="53"/>
        <v>2178968549</v>
      </c>
      <c r="K119" s="123">
        <f t="shared" si="53"/>
        <v>2131671778</v>
      </c>
      <c r="L119" s="123">
        <f t="shared" si="53"/>
        <v>2219229076</v>
      </c>
      <c r="M119" s="123">
        <f t="shared" si="53"/>
        <v>1927707085</v>
      </c>
      <c r="N119" s="123">
        <f t="shared" si="53"/>
        <v>2025384373</v>
      </c>
      <c r="O119" s="124">
        <f t="shared" si="53"/>
        <v>12593734933</v>
      </c>
      <c r="P119" s="72"/>
      <c r="S119" s="81" t="s">
        <v>92</v>
      </c>
      <c r="T119" s="81"/>
      <c r="U119" s="82"/>
      <c r="V119" s="82"/>
      <c r="W119" s="82"/>
      <c r="X119" s="82"/>
      <c r="Y119" s="82"/>
      <c r="Z119" s="82"/>
      <c r="AA119" s="82"/>
      <c r="AB119" s="82"/>
    </row>
    <row r="120" spans="3:28" ht="15" x14ac:dyDescent="0.25">
      <c r="C120" s="181"/>
      <c r="F120" s="83" t="s">
        <v>93</v>
      </c>
      <c r="G120" s="84" t="s">
        <v>94</v>
      </c>
      <c r="H120" s="118">
        <f t="shared" ref="H120:O122" si="54">SUMIFS(H$10:H$98,$F$10:$F$98,$F120,$G$10:$G$98,$G120)</f>
        <v>0</v>
      </c>
      <c r="I120" s="118">
        <f t="shared" si="54"/>
        <v>34727464</v>
      </c>
      <c r="J120" s="118">
        <f t="shared" si="54"/>
        <v>35285291</v>
      </c>
      <c r="K120" s="118">
        <f t="shared" si="54"/>
        <v>35854274</v>
      </c>
      <c r="L120" s="118">
        <f t="shared" si="54"/>
        <v>36434637</v>
      </c>
      <c r="M120" s="118">
        <f t="shared" si="54"/>
        <v>30190493</v>
      </c>
      <c r="N120" s="118">
        <f t="shared" si="54"/>
        <v>30794303</v>
      </c>
      <c r="O120" s="119">
        <f t="shared" si="54"/>
        <v>203286462</v>
      </c>
      <c r="P120" s="72"/>
      <c r="S120" s="83" t="s">
        <v>93</v>
      </c>
      <c r="T120" s="84" t="s">
        <v>94</v>
      </c>
      <c r="U120" s="85"/>
      <c r="V120" s="85"/>
      <c r="W120" s="85"/>
      <c r="X120" s="85"/>
      <c r="Y120" s="85"/>
      <c r="Z120" s="85"/>
      <c r="AA120" s="85"/>
      <c r="AB120" s="86"/>
    </row>
    <row r="121" spans="3:28" ht="15" x14ac:dyDescent="0.25">
      <c r="C121" s="181"/>
      <c r="F121" s="83" t="s">
        <v>93</v>
      </c>
      <c r="G121" s="84" t="s">
        <v>95</v>
      </c>
      <c r="H121" s="121">
        <f t="shared" si="54"/>
        <v>0</v>
      </c>
      <c r="I121" s="121">
        <f t="shared" si="54"/>
        <v>3428182</v>
      </c>
      <c r="J121" s="121">
        <f t="shared" si="54"/>
        <v>3483248</v>
      </c>
      <c r="K121" s="121">
        <f t="shared" si="54"/>
        <v>3539417</v>
      </c>
      <c r="L121" s="121">
        <f t="shared" si="54"/>
        <v>3596708</v>
      </c>
      <c r="M121" s="121">
        <f t="shared" si="54"/>
        <v>2980307</v>
      </c>
      <c r="N121" s="121">
        <f t="shared" si="54"/>
        <v>3039913</v>
      </c>
      <c r="O121" s="119">
        <f t="shared" si="54"/>
        <v>20067775</v>
      </c>
      <c r="P121" s="72"/>
      <c r="S121" s="83" t="s">
        <v>93</v>
      </c>
      <c r="T121" s="84" t="s">
        <v>95</v>
      </c>
      <c r="U121" s="88"/>
      <c r="V121" s="88"/>
      <c r="W121" s="88"/>
      <c r="X121" s="88"/>
      <c r="Y121" s="88"/>
      <c r="Z121" s="88"/>
      <c r="AA121" s="88"/>
      <c r="AB121" s="86"/>
    </row>
    <row r="122" spans="3:28" ht="15" x14ac:dyDescent="0.25">
      <c r="C122" s="181"/>
      <c r="F122" s="83" t="s">
        <v>93</v>
      </c>
      <c r="G122" s="84" t="s">
        <v>54</v>
      </c>
      <c r="H122" s="118">
        <f t="shared" si="54"/>
        <v>0</v>
      </c>
      <c r="I122" s="118">
        <f t="shared" si="54"/>
        <v>0</v>
      </c>
      <c r="J122" s="118">
        <f t="shared" si="54"/>
        <v>0</v>
      </c>
      <c r="K122" s="118">
        <f t="shared" si="54"/>
        <v>0</v>
      </c>
      <c r="L122" s="118">
        <f t="shared" si="54"/>
        <v>0</v>
      </c>
      <c r="M122" s="118">
        <f t="shared" si="54"/>
        <v>0</v>
      </c>
      <c r="N122" s="118">
        <f t="shared" si="54"/>
        <v>0</v>
      </c>
      <c r="O122" s="119">
        <f t="shared" si="54"/>
        <v>0</v>
      </c>
      <c r="P122" s="72"/>
      <c r="S122" s="83" t="s">
        <v>93</v>
      </c>
      <c r="T122" s="84" t="s">
        <v>54</v>
      </c>
      <c r="U122" s="85"/>
      <c r="V122" s="85"/>
      <c r="W122" s="85"/>
      <c r="X122" s="85"/>
      <c r="Y122" s="85"/>
      <c r="Z122" s="85"/>
      <c r="AA122" s="85"/>
      <c r="AB122" s="86"/>
    </row>
    <row r="123" spans="3:28" x14ac:dyDescent="0.25">
      <c r="C123" s="181"/>
      <c r="F123" s="77" t="s">
        <v>93</v>
      </c>
      <c r="G123" s="77" t="s">
        <v>55</v>
      </c>
      <c r="H123" s="120">
        <f>SUM(H120:H122)</f>
        <v>0</v>
      </c>
      <c r="I123" s="120">
        <f t="shared" ref="I123:O123" si="55">SUM(I120:I122)</f>
        <v>38155646</v>
      </c>
      <c r="J123" s="120">
        <f t="shared" si="55"/>
        <v>38768539</v>
      </c>
      <c r="K123" s="120">
        <f t="shared" si="55"/>
        <v>39393691</v>
      </c>
      <c r="L123" s="120">
        <f t="shared" si="55"/>
        <v>40031345</v>
      </c>
      <c r="M123" s="120">
        <f t="shared" si="55"/>
        <v>33170800</v>
      </c>
      <c r="N123" s="120">
        <f t="shared" si="55"/>
        <v>33834216</v>
      </c>
      <c r="O123" s="119">
        <f t="shared" si="55"/>
        <v>223354237</v>
      </c>
      <c r="P123" s="72"/>
      <c r="S123" s="77" t="s">
        <v>93</v>
      </c>
      <c r="T123" s="77" t="s">
        <v>55</v>
      </c>
      <c r="U123" s="89"/>
      <c r="V123" s="89"/>
      <c r="W123" s="89"/>
      <c r="X123" s="89"/>
      <c r="Y123" s="89"/>
      <c r="Z123" s="89"/>
      <c r="AA123" s="89"/>
      <c r="AB123" s="86"/>
    </row>
    <row r="124" spans="3:28" ht="24" customHeight="1" x14ac:dyDescent="0.25">
      <c r="C124" s="181"/>
      <c r="F124" s="90" t="s">
        <v>58</v>
      </c>
      <c r="G124" s="91"/>
      <c r="H124" s="125">
        <f>H119+H123</f>
        <v>0</v>
      </c>
      <c r="I124" s="125">
        <f t="shared" ref="I124:O124" si="56">I119+I123</f>
        <v>2148929718</v>
      </c>
      <c r="J124" s="125">
        <f t="shared" si="56"/>
        <v>2217737088</v>
      </c>
      <c r="K124" s="125">
        <f t="shared" si="56"/>
        <v>2171065469</v>
      </c>
      <c r="L124" s="125">
        <f t="shared" si="56"/>
        <v>2259260421</v>
      </c>
      <c r="M124" s="125">
        <f t="shared" si="56"/>
        <v>1960877885</v>
      </c>
      <c r="N124" s="125">
        <f t="shared" si="56"/>
        <v>2059218589</v>
      </c>
      <c r="O124" s="126">
        <f t="shared" si="56"/>
        <v>12817089170</v>
      </c>
      <c r="P124" s="72"/>
      <c r="S124" s="90" t="s">
        <v>58</v>
      </c>
      <c r="T124" s="91"/>
      <c r="U124" s="92"/>
      <c r="V124" s="92"/>
      <c r="W124" s="92"/>
      <c r="X124" s="92"/>
      <c r="Y124" s="92"/>
      <c r="Z124" s="92"/>
      <c r="AA124" s="92"/>
      <c r="AB124" s="92"/>
    </row>
    <row r="125" spans="3:28" ht="28.5" customHeight="1" x14ac:dyDescent="0.25">
      <c r="C125" s="181"/>
      <c r="F125" s="202" t="s">
        <v>115</v>
      </c>
      <c r="G125" s="203"/>
      <c r="H125" s="203"/>
      <c r="I125" s="203"/>
      <c r="J125" s="203"/>
      <c r="K125" s="203"/>
      <c r="L125" s="203"/>
      <c r="M125" s="203"/>
      <c r="N125" s="203"/>
      <c r="O125" s="204"/>
    </row>
    <row r="126" spans="3:28" ht="15" x14ac:dyDescent="0.25">
      <c r="C126" s="181"/>
      <c r="F126" s="127" t="s">
        <v>116</v>
      </c>
      <c r="G126" s="128"/>
      <c r="H126" s="120">
        <f t="shared" ref="H126:O126" si="57">H45</f>
        <v>0</v>
      </c>
      <c r="I126" s="120">
        <f t="shared" si="57"/>
        <v>0</v>
      </c>
      <c r="J126" s="120">
        <f t="shared" si="57"/>
        <v>0</v>
      </c>
      <c r="K126" s="120">
        <f t="shared" si="57"/>
        <v>0</v>
      </c>
      <c r="L126" s="120">
        <f t="shared" si="57"/>
        <v>0</v>
      </c>
      <c r="M126" s="120">
        <f t="shared" si="57"/>
        <v>0</v>
      </c>
      <c r="N126" s="120">
        <f t="shared" si="57"/>
        <v>0</v>
      </c>
      <c r="O126" s="120">
        <f t="shared" si="57"/>
        <v>0</v>
      </c>
    </row>
    <row r="127" spans="3:28" ht="15" x14ac:dyDescent="0.25">
      <c r="C127" s="181"/>
      <c r="F127" s="127" t="s">
        <v>117</v>
      </c>
      <c r="G127" s="128"/>
      <c r="H127" s="120">
        <f t="shared" ref="H127:O127" si="58">H60</f>
        <v>0</v>
      </c>
      <c r="I127" s="120">
        <f t="shared" si="58"/>
        <v>0</v>
      </c>
      <c r="J127" s="120">
        <f t="shared" si="58"/>
        <v>0</v>
      </c>
      <c r="K127" s="120">
        <f t="shared" si="58"/>
        <v>0</v>
      </c>
      <c r="L127" s="120">
        <f t="shared" si="58"/>
        <v>0</v>
      </c>
      <c r="M127" s="120">
        <f t="shared" si="58"/>
        <v>0</v>
      </c>
      <c r="N127" s="120">
        <f t="shared" si="58"/>
        <v>0</v>
      </c>
      <c r="O127" s="120">
        <f t="shared" si="58"/>
        <v>0</v>
      </c>
    </row>
    <row r="128" spans="3:28" ht="15" x14ac:dyDescent="0.25">
      <c r="C128" s="181"/>
      <c r="F128" s="129" t="s">
        <v>118</v>
      </c>
      <c r="G128" s="128"/>
      <c r="H128" s="120">
        <f>H124+H126+H127</f>
        <v>0</v>
      </c>
      <c r="I128" s="120">
        <f t="shared" ref="I128:O128" si="59">I124+I126+I127</f>
        <v>2148929718</v>
      </c>
      <c r="J128" s="120">
        <f t="shared" si="59"/>
        <v>2217737088</v>
      </c>
      <c r="K128" s="120">
        <f t="shared" si="59"/>
        <v>2171065469</v>
      </c>
      <c r="L128" s="120">
        <f t="shared" si="59"/>
        <v>2259260421</v>
      </c>
      <c r="M128" s="120">
        <f t="shared" si="59"/>
        <v>1960877885</v>
      </c>
      <c r="N128" s="120">
        <f t="shared" si="59"/>
        <v>2059218589</v>
      </c>
      <c r="O128" s="120">
        <f t="shared" si="59"/>
        <v>12817089170</v>
      </c>
    </row>
    <row r="129" spans="3:15" x14ac:dyDescent="0.25">
      <c r="C129" s="181"/>
    </row>
    <row r="130" spans="3:15" x14ac:dyDescent="0.25">
      <c r="C130" s="181"/>
      <c r="F130" s="130" t="s">
        <v>119</v>
      </c>
      <c r="G130" s="131"/>
      <c r="H130" s="112" t="str">
        <f t="shared" ref="H130:O130" si="60">IF(H29-H128=0,"OK",H29-H128)</f>
        <v>OK</v>
      </c>
      <c r="I130" s="112" t="str">
        <f t="shared" si="60"/>
        <v>OK</v>
      </c>
      <c r="J130" s="112" t="str">
        <f t="shared" si="60"/>
        <v>OK</v>
      </c>
      <c r="K130" s="112" t="str">
        <f t="shared" si="60"/>
        <v>OK</v>
      </c>
      <c r="L130" s="112" t="str">
        <f t="shared" si="60"/>
        <v>OK</v>
      </c>
      <c r="M130" s="112" t="str">
        <f t="shared" si="60"/>
        <v>OK</v>
      </c>
      <c r="N130" s="112" t="str">
        <f t="shared" si="60"/>
        <v>OK</v>
      </c>
      <c r="O130" s="112" t="str">
        <f t="shared" si="60"/>
        <v>OK</v>
      </c>
    </row>
    <row r="131" spans="3:15" x14ac:dyDescent="0.25">
      <c r="C131" s="132"/>
    </row>
    <row r="132" spans="3:15" ht="45" customHeight="1" x14ac:dyDescent="0.25">
      <c r="C132" s="132"/>
      <c r="F132" s="205" t="s">
        <v>120</v>
      </c>
      <c r="G132" s="206"/>
      <c r="H132" s="206"/>
      <c r="I132" s="206"/>
      <c r="J132" s="206"/>
      <c r="K132" s="206"/>
      <c r="L132" s="206"/>
      <c r="M132" s="206"/>
      <c r="N132" s="206"/>
      <c r="O132" s="206"/>
    </row>
    <row r="133" spans="3:15" ht="29.1" customHeight="1" x14ac:dyDescent="0.25">
      <c r="C133" s="132"/>
      <c r="F133" s="190" t="s">
        <v>107</v>
      </c>
      <c r="G133" s="190"/>
      <c r="H133" s="190" t="s">
        <v>108</v>
      </c>
      <c r="I133" s="190"/>
      <c r="J133" s="190"/>
      <c r="K133" s="190"/>
      <c r="L133" s="190"/>
      <c r="M133" s="190"/>
      <c r="N133" s="190"/>
      <c r="O133" s="190"/>
    </row>
    <row r="134" spans="3:15" ht="24" x14ac:dyDescent="0.25">
      <c r="C134" s="132"/>
      <c r="F134" s="93" t="s">
        <v>23</v>
      </c>
      <c r="G134" s="93" t="s">
        <v>91</v>
      </c>
      <c r="H134" s="94" t="s">
        <v>27</v>
      </c>
      <c r="I134" s="94" t="s">
        <v>28</v>
      </c>
      <c r="J134" s="94" t="s">
        <v>29</v>
      </c>
      <c r="K134" s="94" t="s">
        <v>30</v>
      </c>
      <c r="L134" s="94" t="s">
        <v>31</v>
      </c>
      <c r="M134" s="94" t="s">
        <v>32</v>
      </c>
      <c r="N134" s="94" t="s">
        <v>33</v>
      </c>
      <c r="O134" s="93" t="s">
        <v>34</v>
      </c>
    </row>
    <row r="135" spans="3:15" x14ac:dyDescent="0.25">
      <c r="C135" s="132"/>
      <c r="F135" s="101" t="s">
        <v>43</v>
      </c>
      <c r="G135" s="101" t="s">
        <v>7</v>
      </c>
      <c r="H135" s="133">
        <f>ROUND(-H65*Q135,0)</f>
        <v>0</v>
      </c>
      <c r="I135" s="133">
        <f>ROUND(-I65*Q135,0)</f>
        <v>0</v>
      </c>
      <c r="J135" s="133">
        <f>ROUND(-J65*Q135,0)</f>
        <v>0</v>
      </c>
      <c r="K135" s="133">
        <f>ROUND(-K65*Q135,0)</f>
        <v>0</v>
      </c>
      <c r="L135" s="133">
        <f>ROUND(-L65*Q135,0)</f>
        <v>0</v>
      </c>
      <c r="M135" s="133">
        <f>ROUND(-M65*Q135,0)</f>
        <v>0</v>
      </c>
      <c r="N135" s="133">
        <f>ROUND(-N65*Q135,0)</f>
        <v>0</v>
      </c>
      <c r="O135" s="134">
        <f>SUM(H135:N135)</f>
        <v>0</v>
      </c>
    </row>
    <row r="136" spans="3:15" x14ac:dyDescent="0.25">
      <c r="C136" s="132"/>
      <c r="F136" s="101" t="s">
        <v>43</v>
      </c>
      <c r="G136" s="101" t="s">
        <v>42</v>
      </c>
      <c r="H136" s="133">
        <v>0</v>
      </c>
      <c r="I136" s="133">
        <v>0</v>
      </c>
      <c r="J136" s="133">
        <v>0</v>
      </c>
      <c r="K136" s="133">
        <v>0</v>
      </c>
      <c r="L136" s="133">
        <v>0</v>
      </c>
      <c r="M136" s="133">
        <v>0</v>
      </c>
      <c r="N136" s="133">
        <v>0</v>
      </c>
      <c r="O136" s="134">
        <f>SUM(H136:N136)</f>
        <v>0</v>
      </c>
    </row>
    <row r="137" spans="3:15" x14ac:dyDescent="0.25">
      <c r="C137" s="132"/>
      <c r="F137" s="101" t="s">
        <v>43</v>
      </c>
      <c r="G137" s="101" t="s">
        <v>8</v>
      </c>
      <c r="H137" s="133">
        <f>ROUND(-H67*Q135,0)</f>
        <v>0</v>
      </c>
      <c r="I137" s="133">
        <f>ROUND(-I67*Q135,0)</f>
        <v>0</v>
      </c>
      <c r="J137" s="133">
        <f>ROUND(-J67*Q135,0)</f>
        <v>0</v>
      </c>
      <c r="K137" s="133">
        <f>ROUND(-K67*Q135,0)</f>
        <v>0</v>
      </c>
      <c r="L137" s="133">
        <f>ROUND(-L67*Q135,0)</f>
        <v>0</v>
      </c>
      <c r="M137" s="133">
        <f>ROUND(-M67*Q135,0)</f>
        <v>0</v>
      </c>
      <c r="N137" s="133">
        <f>ROUND(-N67*Q135,0)</f>
        <v>0</v>
      </c>
      <c r="O137" s="134">
        <f>SUM(H137:N137)</f>
        <v>0</v>
      </c>
    </row>
    <row r="138" spans="3:15" x14ac:dyDescent="0.25">
      <c r="C138" s="132"/>
      <c r="F138" s="101" t="s">
        <v>43</v>
      </c>
      <c r="G138" s="101" t="s">
        <v>54</v>
      </c>
      <c r="H138" s="133">
        <v>0</v>
      </c>
      <c r="I138" s="133">
        <v>0</v>
      </c>
      <c r="J138" s="133">
        <v>0</v>
      </c>
      <c r="K138" s="133">
        <v>0</v>
      </c>
      <c r="L138" s="133">
        <v>0</v>
      </c>
      <c r="M138" s="133">
        <v>0</v>
      </c>
      <c r="N138" s="133">
        <v>0</v>
      </c>
      <c r="O138" s="134">
        <f>SUM(H138:N138)</f>
        <v>0</v>
      </c>
    </row>
    <row r="139" spans="3:15" x14ac:dyDescent="0.25">
      <c r="C139" s="132"/>
      <c r="F139" s="101" t="s">
        <v>44</v>
      </c>
      <c r="G139" s="101" t="s">
        <v>55</v>
      </c>
      <c r="H139" s="133">
        <f>-H135-H137</f>
        <v>0</v>
      </c>
      <c r="I139" s="133">
        <f t="shared" ref="I139:N139" si="61">-I135-I137</f>
        <v>0</v>
      </c>
      <c r="J139" s="133">
        <f t="shared" si="61"/>
        <v>0</v>
      </c>
      <c r="K139" s="133">
        <f t="shared" si="61"/>
        <v>0</v>
      </c>
      <c r="L139" s="133">
        <f t="shared" si="61"/>
        <v>0</v>
      </c>
      <c r="M139" s="133">
        <f t="shared" si="61"/>
        <v>0</v>
      </c>
      <c r="N139" s="133">
        <f t="shared" si="61"/>
        <v>0</v>
      </c>
      <c r="O139" s="134">
        <f>SUM(H139:N139)</f>
        <v>0</v>
      </c>
    </row>
    <row r="140" spans="3:15" x14ac:dyDescent="0.25">
      <c r="C140" s="132"/>
      <c r="F140" s="135" t="s">
        <v>111</v>
      </c>
      <c r="G140" s="136"/>
      <c r="H140" s="137">
        <f>SUM(H135:H139)</f>
        <v>0</v>
      </c>
      <c r="I140" s="137">
        <f t="shared" ref="I140:N140" si="62">SUM(I135:I139)</f>
        <v>0</v>
      </c>
      <c r="J140" s="137">
        <f t="shared" si="62"/>
        <v>0</v>
      </c>
      <c r="K140" s="137">
        <f t="shared" si="62"/>
        <v>0</v>
      </c>
      <c r="L140" s="137">
        <f t="shared" si="62"/>
        <v>0</v>
      </c>
      <c r="M140" s="137">
        <f t="shared" si="62"/>
        <v>0</v>
      </c>
      <c r="N140" s="137">
        <f t="shared" si="62"/>
        <v>0</v>
      </c>
      <c r="O140" s="137">
        <f>SUM(O135:O139)</f>
        <v>0</v>
      </c>
    </row>
    <row r="141" spans="3:15" x14ac:dyDescent="0.25">
      <c r="C141" s="132"/>
      <c r="F141" s="101" t="s">
        <v>6</v>
      </c>
      <c r="G141" s="101" t="s">
        <v>7</v>
      </c>
      <c r="H141" s="133">
        <f>ROUND(-H70*Q141,0)</f>
        <v>0</v>
      </c>
      <c r="I141" s="133">
        <f>ROUND(-I70*Q141,0)</f>
        <v>0</v>
      </c>
      <c r="J141" s="133">
        <f>ROUND(-J70*Q141,0)</f>
        <v>0</v>
      </c>
      <c r="K141" s="133">
        <f>ROUND(-K70*Q141,0)</f>
        <v>0</v>
      </c>
      <c r="L141" s="133">
        <f>ROUND(-L70*Q141,0)</f>
        <v>0</v>
      </c>
      <c r="M141" s="133">
        <f>ROUND(-M70*Q141,0)</f>
        <v>0</v>
      </c>
      <c r="N141" s="133">
        <f>ROUND(-N70*Q141,0)</f>
        <v>0</v>
      </c>
      <c r="O141" s="134">
        <f>SUM(H141:N141)</f>
        <v>0</v>
      </c>
    </row>
    <row r="142" spans="3:15" x14ac:dyDescent="0.25">
      <c r="C142" s="132"/>
      <c r="F142" s="101" t="s">
        <v>6</v>
      </c>
      <c r="G142" s="101" t="s">
        <v>42</v>
      </c>
      <c r="H142" s="133">
        <v>0</v>
      </c>
      <c r="I142" s="133">
        <v>0</v>
      </c>
      <c r="J142" s="133">
        <v>0</v>
      </c>
      <c r="K142" s="133">
        <v>0</v>
      </c>
      <c r="L142" s="133">
        <v>0</v>
      </c>
      <c r="M142" s="133">
        <v>0</v>
      </c>
      <c r="N142" s="133">
        <v>0</v>
      </c>
      <c r="O142" s="134">
        <f>SUM(H142:N142)</f>
        <v>0</v>
      </c>
    </row>
    <row r="143" spans="3:15" x14ac:dyDescent="0.25">
      <c r="C143" s="132"/>
      <c r="F143" s="101" t="s">
        <v>6</v>
      </c>
      <c r="G143" s="101" t="s">
        <v>8</v>
      </c>
      <c r="H143" s="133">
        <f>ROUND(-H72*Q141,0)</f>
        <v>0</v>
      </c>
      <c r="I143" s="133">
        <f>ROUND(-I72*Q141,0)</f>
        <v>0</v>
      </c>
      <c r="J143" s="133">
        <f>ROUND(-J72*Q141,0)</f>
        <v>0</v>
      </c>
      <c r="K143" s="133">
        <f>ROUND(-K72*Q141,0)</f>
        <v>0</v>
      </c>
      <c r="L143" s="133">
        <f>ROUND(-L72*Q141,0)</f>
        <v>0</v>
      </c>
      <c r="M143" s="133">
        <f>ROUND(-M72*Q141,0)</f>
        <v>0</v>
      </c>
      <c r="N143" s="133">
        <f>ROUND(-N72*Q141,0)</f>
        <v>0</v>
      </c>
      <c r="O143" s="134">
        <f>SUM(H143:N143)</f>
        <v>0</v>
      </c>
    </row>
    <row r="144" spans="3:15" x14ac:dyDescent="0.25">
      <c r="C144" s="132"/>
      <c r="F144" s="101" t="s">
        <v>6</v>
      </c>
      <c r="G144" s="101" t="s">
        <v>54</v>
      </c>
      <c r="H144" s="133">
        <v>0</v>
      </c>
      <c r="I144" s="133">
        <v>0</v>
      </c>
      <c r="J144" s="133">
        <v>0</v>
      </c>
      <c r="K144" s="133">
        <v>0</v>
      </c>
      <c r="L144" s="133">
        <v>0</v>
      </c>
      <c r="M144" s="133">
        <v>0</v>
      </c>
      <c r="N144" s="133">
        <v>0</v>
      </c>
      <c r="O144" s="134">
        <f>SUM(H144:N144)</f>
        <v>0</v>
      </c>
    </row>
    <row r="145" spans="3:23" x14ac:dyDescent="0.25">
      <c r="C145" s="132"/>
      <c r="F145" s="101" t="s">
        <v>44</v>
      </c>
      <c r="G145" s="101" t="s">
        <v>55</v>
      </c>
      <c r="H145" s="133">
        <f>-H141-H143</f>
        <v>0</v>
      </c>
      <c r="I145" s="133">
        <f t="shared" ref="I145:N145" si="63">-I141-I143</f>
        <v>0</v>
      </c>
      <c r="J145" s="133">
        <f t="shared" si="63"/>
        <v>0</v>
      </c>
      <c r="K145" s="133">
        <f t="shared" si="63"/>
        <v>0</v>
      </c>
      <c r="L145" s="133">
        <f t="shared" si="63"/>
        <v>0</v>
      </c>
      <c r="M145" s="133">
        <f t="shared" si="63"/>
        <v>0</v>
      </c>
      <c r="N145" s="133">
        <f t="shared" si="63"/>
        <v>0</v>
      </c>
      <c r="O145" s="134">
        <f>SUM(H145:N145)</f>
        <v>0</v>
      </c>
    </row>
    <row r="146" spans="3:23" x14ac:dyDescent="0.25">
      <c r="C146" s="132"/>
      <c r="F146" s="135" t="s">
        <v>111</v>
      </c>
      <c r="G146" s="136"/>
      <c r="H146" s="137">
        <f>SUM(H141:H145)</f>
        <v>0</v>
      </c>
      <c r="I146" s="137">
        <f t="shared" ref="I146:O146" si="64">SUM(I141:I145)</f>
        <v>0</v>
      </c>
      <c r="J146" s="137">
        <f t="shared" si="64"/>
        <v>0</v>
      </c>
      <c r="K146" s="137">
        <f t="shared" si="64"/>
        <v>0</v>
      </c>
      <c r="L146" s="137">
        <f t="shared" si="64"/>
        <v>0</v>
      </c>
      <c r="M146" s="137">
        <f t="shared" si="64"/>
        <v>0</v>
      </c>
      <c r="N146" s="137">
        <f t="shared" si="64"/>
        <v>0</v>
      </c>
      <c r="O146" s="137">
        <f t="shared" si="64"/>
        <v>0</v>
      </c>
    </row>
    <row r="147" spans="3:23" x14ac:dyDescent="0.25">
      <c r="C147" s="132"/>
      <c r="F147" s="101" t="s">
        <v>6</v>
      </c>
      <c r="G147" s="101" t="s">
        <v>7</v>
      </c>
      <c r="H147" s="133">
        <f t="shared" ref="H147" si="65">ROUND(U110*$O$147,0)</f>
        <v>0</v>
      </c>
      <c r="I147" s="133">
        <f>ROUND(V107*$O$147,0)</f>
        <v>-11984350</v>
      </c>
      <c r="J147" s="133">
        <f t="shared" ref="J147:N147" si="66">ROUND(W107*$O$147,0)</f>
        <v>-12380127</v>
      </c>
      <c r="K147" s="133">
        <f t="shared" si="66"/>
        <v>-12874197</v>
      </c>
      <c r="L147" s="133">
        <f t="shared" si="66"/>
        <v>-13397213</v>
      </c>
      <c r="M147" s="133">
        <f t="shared" si="66"/>
        <v>-11627913</v>
      </c>
      <c r="N147" s="133">
        <f t="shared" si="66"/>
        <v>-12211873</v>
      </c>
      <c r="O147" s="134">
        <f>[7]PSK_Verzia_6_0_Tem_koncentracia!T29</f>
        <v>-74475673</v>
      </c>
    </row>
    <row r="148" spans="3:23" x14ac:dyDescent="0.25">
      <c r="C148" s="132"/>
      <c r="F148" s="101" t="s">
        <v>6</v>
      </c>
      <c r="G148" s="101" t="s">
        <v>42</v>
      </c>
      <c r="H148" s="133">
        <v>0</v>
      </c>
      <c r="I148" s="133">
        <v>0</v>
      </c>
      <c r="J148" s="133">
        <v>0</v>
      </c>
      <c r="K148" s="133">
        <v>0</v>
      </c>
      <c r="L148" s="133">
        <v>0</v>
      </c>
      <c r="M148" s="133">
        <v>0</v>
      </c>
      <c r="N148" s="133">
        <v>0</v>
      </c>
      <c r="O148" s="134">
        <f>SUM(H148:N148)</f>
        <v>0</v>
      </c>
    </row>
    <row r="149" spans="3:23" x14ac:dyDescent="0.25">
      <c r="C149" s="132"/>
      <c r="F149" s="101" t="s">
        <v>6</v>
      </c>
      <c r="G149" s="101" t="s">
        <v>8</v>
      </c>
      <c r="H149" s="133">
        <f>-H147</f>
        <v>0</v>
      </c>
      <c r="I149" s="133">
        <f t="shared" ref="I149:N149" si="67">-I147</f>
        <v>11984350</v>
      </c>
      <c r="J149" s="133">
        <f t="shared" si="67"/>
        <v>12380127</v>
      </c>
      <c r="K149" s="133">
        <f t="shared" si="67"/>
        <v>12874197</v>
      </c>
      <c r="L149" s="133">
        <f t="shared" si="67"/>
        <v>13397213</v>
      </c>
      <c r="M149" s="133">
        <f t="shared" si="67"/>
        <v>11627913</v>
      </c>
      <c r="N149" s="133">
        <f t="shared" si="67"/>
        <v>12211873</v>
      </c>
      <c r="O149" s="134">
        <f>[7]PSK_Verzia_6_0_Tem_koncentracia!T30</f>
        <v>74475673</v>
      </c>
    </row>
    <row r="150" spans="3:23" x14ac:dyDescent="0.25">
      <c r="C150" s="132"/>
      <c r="F150" s="101" t="s">
        <v>43</v>
      </c>
      <c r="G150" s="101" t="s">
        <v>7</v>
      </c>
      <c r="H150" s="133">
        <f>ROUND(U105*$O$150,0)</f>
        <v>0</v>
      </c>
      <c r="I150" s="133">
        <f>-I152</f>
        <v>11984350</v>
      </c>
      <c r="J150" s="133">
        <f t="shared" ref="J150:N150" si="68">-J152</f>
        <v>12380127</v>
      </c>
      <c r="K150" s="133">
        <f t="shared" si="68"/>
        <v>12874197</v>
      </c>
      <c r="L150" s="133">
        <f t="shared" si="68"/>
        <v>13397213</v>
      </c>
      <c r="M150" s="133">
        <f t="shared" si="68"/>
        <v>11627913</v>
      </c>
      <c r="N150" s="133">
        <f t="shared" si="68"/>
        <v>12211873</v>
      </c>
      <c r="O150" s="134">
        <f>[7]PSK_Verzia_6_0_Tem_koncentracia!T32</f>
        <v>74475673</v>
      </c>
    </row>
    <row r="151" spans="3:23" x14ac:dyDescent="0.25">
      <c r="C151" s="132"/>
      <c r="F151" s="101" t="s">
        <v>43</v>
      </c>
      <c r="G151" s="101" t="s">
        <v>42</v>
      </c>
      <c r="H151" s="133">
        <v>0</v>
      </c>
      <c r="I151" s="133">
        <v>0</v>
      </c>
      <c r="J151" s="133">
        <v>0</v>
      </c>
      <c r="K151" s="133">
        <v>0</v>
      </c>
      <c r="L151" s="133">
        <v>0</v>
      </c>
      <c r="M151" s="133">
        <v>0</v>
      </c>
      <c r="N151" s="133">
        <v>0</v>
      </c>
      <c r="O151" s="134">
        <f>SUM(H151:N151)</f>
        <v>0</v>
      </c>
    </row>
    <row r="152" spans="3:23" x14ac:dyDescent="0.25">
      <c r="C152" s="132"/>
      <c r="F152" s="101" t="s">
        <v>43</v>
      </c>
      <c r="G152" s="101" t="s">
        <v>8</v>
      </c>
      <c r="H152" s="133">
        <f>-H150</f>
        <v>0</v>
      </c>
      <c r="I152" s="133">
        <f>ROUND(V107*$O$152,0)</f>
        <v>-11984350</v>
      </c>
      <c r="J152" s="133">
        <f t="shared" ref="J152:N152" si="69">ROUND(W107*$O$152,0)</f>
        <v>-12380127</v>
      </c>
      <c r="K152" s="133">
        <f t="shared" si="69"/>
        <v>-12874197</v>
      </c>
      <c r="L152" s="133">
        <f t="shared" si="69"/>
        <v>-13397213</v>
      </c>
      <c r="M152" s="133">
        <f t="shared" si="69"/>
        <v>-11627913</v>
      </c>
      <c r="N152" s="133">
        <f t="shared" si="69"/>
        <v>-12211873</v>
      </c>
      <c r="O152" s="134">
        <f>[7]PSK_Verzia_6_0_Tem_koncentracia!T33</f>
        <v>-74475673</v>
      </c>
    </row>
    <row r="153" spans="3:23" x14ac:dyDescent="0.25">
      <c r="C153" s="132"/>
      <c r="F153" s="104" t="s">
        <v>111</v>
      </c>
      <c r="G153" s="105"/>
      <c r="H153" s="138">
        <f t="shared" ref="H153:N153" si="70">SUM(H147:H152)</f>
        <v>0</v>
      </c>
      <c r="I153" s="138">
        <f t="shared" si="70"/>
        <v>0</v>
      </c>
      <c r="J153" s="138">
        <f t="shared" si="70"/>
        <v>0</v>
      </c>
      <c r="K153" s="138">
        <f t="shared" si="70"/>
        <v>0</v>
      </c>
      <c r="L153" s="138">
        <f t="shared" si="70"/>
        <v>0</v>
      </c>
      <c r="M153" s="138">
        <f t="shared" si="70"/>
        <v>0</v>
      </c>
      <c r="N153" s="138">
        <f t="shared" si="70"/>
        <v>0</v>
      </c>
      <c r="O153" s="138">
        <f>SUM(O147:O152)</f>
        <v>0</v>
      </c>
    </row>
    <row r="154" spans="3:23" x14ac:dyDescent="0.25">
      <c r="C154" s="132"/>
    </row>
    <row r="155" spans="3:23" x14ac:dyDescent="0.25">
      <c r="C155" s="132"/>
    </row>
    <row r="156" spans="3:23" ht="33.75" x14ac:dyDescent="0.25">
      <c r="C156" s="132"/>
      <c r="F156" s="207" t="s">
        <v>121</v>
      </c>
      <c r="G156" s="208"/>
      <c r="H156" s="208"/>
      <c r="I156" s="208"/>
      <c r="J156" s="208"/>
      <c r="K156" s="208"/>
      <c r="L156" s="208"/>
      <c r="M156" s="208"/>
      <c r="N156" s="208"/>
      <c r="O156" s="209"/>
    </row>
    <row r="157" spans="3:23" x14ac:dyDescent="0.25">
      <c r="C157" s="132"/>
      <c r="F157" s="151" t="s">
        <v>23</v>
      </c>
      <c r="G157" s="151" t="s">
        <v>91</v>
      </c>
      <c r="H157" s="185" t="s">
        <v>25</v>
      </c>
      <c r="I157" s="186"/>
      <c r="J157" s="186"/>
      <c r="K157" s="186"/>
      <c r="L157" s="186"/>
      <c r="M157" s="186"/>
      <c r="N157" s="186"/>
      <c r="O157" s="187"/>
    </row>
    <row r="158" spans="3:23" ht="24" x14ac:dyDescent="0.25">
      <c r="C158" s="132"/>
      <c r="F158" s="153"/>
      <c r="G158" s="153"/>
      <c r="H158" s="27" t="s">
        <v>27</v>
      </c>
      <c r="I158" s="27" t="s">
        <v>28</v>
      </c>
      <c r="J158" s="27" t="s">
        <v>29</v>
      </c>
      <c r="K158" s="27" t="s">
        <v>30</v>
      </c>
      <c r="L158" s="27" t="s">
        <v>31</v>
      </c>
      <c r="M158" s="27" t="s">
        <v>32</v>
      </c>
      <c r="N158" s="27" t="s">
        <v>33</v>
      </c>
      <c r="O158" s="117" t="s">
        <v>34</v>
      </c>
    </row>
    <row r="159" spans="3:23" x14ac:dyDescent="0.25">
      <c r="C159" s="132"/>
      <c r="F159" s="65" t="s">
        <v>43</v>
      </c>
      <c r="G159" s="65" t="s">
        <v>7</v>
      </c>
      <c r="H159" s="118">
        <f t="shared" ref="H159:N162" si="71">SUMIFS(H$105:H$153,$F$105:$F$153,$F159,$G$105:$G$153,$G159)</f>
        <v>0</v>
      </c>
      <c r="I159" s="118">
        <f t="shared" si="71"/>
        <v>370295113</v>
      </c>
      <c r="J159" s="118">
        <f t="shared" si="71"/>
        <v>382765202</v>
      </c>
      <c r="K159" s="118">
        <f t="shared" si="71"/>
        <v>398384662</v>
      </c>
      <c r="L159" s="118">
        <f t="shared" si="71"/>
        <v>414928217</v>
      </c>
      <c r="M159" s="118">
        <f t="shared" si="71"/>
        <v>360717843</v>
      </c>
      <c r="N159" s="118">
        <f t="shared" si="71"/>
        <v>379207282</v>
      </c>
      <c r="O159" s="139">
        <f>SUM(H159:N159)</f>
        <v>2306298319</v>
      </c>
      <c r="P159" s="72"/>
      <c r="Q159" s="72"/>
      <c r="R159" s="72"/>
      <c r="S159" s="72"/>
      <c r="T159" s="72"/>
      <c r="U159" s="72"/>
      <c r="V159" s="72"/>
      <c r="W159" s="72"/>
    </row>
    <row r="160" spans="3:23" x14ac:dyDescent="0.25">
      <c r="C160" s="132"/>
      <c r="F160" s="65" t="s">
        <v>43</v>
      </c>
      <c r="G160" s="65" t="s">
        <v>42</v>
      </c>
      <c r="H160" s="118">
        <f t="shared" si="71"/>
        <v>0</v>
      </c>
      <c r="I160" s="118">
        <f t="shared" si="71"/>
        <v>0</v>
      </c>
      <c r="J160" s="118">
        <f t="shared" si="71"/>
        <v>0</v>
      </c>
      <c r="K160" s="118">
        <f t="shared" si="71"/>
        <v>0</v>
      </c>
      <c r="L160" s="118">
        <f t="shared" si="71"/>
        <v>0</v>
      </c>
      <c r="M160" s="118">
        <f t="shared" si="71"/>
        <v>0</v>
      </c>
      <c r="N160" s="118">
        <f t="shared" si="71"/>
        <v>0</v>
      </c>
      <c r="O160" s="139">
        <f t="shared" ref="O160:O172" si="72">SUM(H160:N160)</f>
        <v>0</v>
      </c>
      <c r="P160" s="72"/>
    </row>
    <row r="161" spans="3:16" x14ac:dyDescent="0.25">
      <c r="C161" s="132"/>
      <c r="F161" s="65" t="s">
        <v>43</v>
      </c>
      <c r="G161" s="65" t="s">
        <v>8</v>
      </c>
      <c r="H161" s="118">
        <f t="shared" si="71"/>
        <v>0</v>
      </c>
      <c r="I161" s="118">
        <f t="shared" si="71"/>
        <v>8045816</v>
      </c>
      <c r="J161" s="118">
        <f t="shared" si="71"/>
        <v>8311524</v>
      </c>
      <c r="K161" s="118">
        <f t="shared" si="71"/>
        <v>8643223</v>
      </c>
      <c r="L161" s="118">
        <f t="shared" si="71"/>
        <v>8994355</v>
      </c>
      <c r="M161" s="118">
        <f t="shared" si="71"/>
        <v>7806517</v>
      </c>
      <c r="N161" s="118">
        <f t="shared" si="71"/>
        <v>8198565</v>
      </c>
      <c r="O161" s="139">
        <f t="shared" si="72"/>
        <v>50000000</v>
      </c>
      <c r="P161" s="72"/>
    </row>
    <row r="162" spans="3:16" x14ac:dyDescent="0.25">
      <c r="C162" s="132"/>
      <c r="F162" s="65" t="s">
        <v>43</v>
      </c>
      <c r="G162" s="65" t="s">
        <v>54</v>
      </c>
      <c r="H162" s="118">
        <f t="shared" si="71"/>
        <v>0</v>
      </c>
      <c r="I162" s="118">
        <f t="shared" si="71"/>
        <v>0</v>
      </c>
      <c r="J162" s="118">
        <f t="shared" si="71"/>
        <v>0</v>
      </c>
      <c r="K162" s="118">
        <f t="shared" si="71"/>
        <v>0</v>
      </c>
      <c r="L162" s="118">
        <f t="shared" si="71"/>
        <v>0</v>
      </c>
      <c r="M162" s="118">
        <f t="shared" si="71"/>
        <v>0</v>
      </c>
      <c r="N162" s="118">
        <f t="shared" si="71"/>
        <v>0</v>
      </c>
      <c r="O162" s="139">
        <f t="shared" si="72"/>
        <v>0</v>
      </c>
      <c r="P162" s="72"/>
    </row>
    <row r="163" spans="3:16" x14ac:dyDescent="0.25">
      <c r="C163" s="132"/>
      <c r="F163" s="77" t="s">
        <v>43</v>
      </c>
      <c r="G163" s="77" t="s">
        <v>55</v>
      </c>
      <c r="H163" s="71">
        <f>SUM(H159:H162)</f>
        <v>0</v>
      </c>
      <c r="I163" s="71">
        <f t="shared" ref="I163:N163" si="73">SUM(I159:I162)</f>
        <v>378340929</v>
      </c>
      <c r="J163" s="71">
        <f t="shared" si="73"/>
        <v>391076726</v>
      </c>
      <c r="K163" s="71">
        <f t="shared" si="73"/>
        <v>407027885</v>
      </c>
      <c r="L163" s="71">
        <f t="shared" si="73"/>
        <v>423922572</v>
      </c>
      <c r="M163" s="71">
        <f t="shared" si="73"/>
        <v>368524360</v>
      </c>
      <c r="N163" s="71">
        <f t="shared" si="73"/>
        <v>387405847</v>
      </c>
      <c r="O163" s="139">
        <f t="shared" si="72"/>
        <v>2356298319</v>
      </c>
      <c r="P163" s="72"/>
    </row>
    <row r="164" spans="3:16" x14ac:dyDescent="0.25">
      <c r="C164" s="132"/>
      <c r="F164" s="65" t="s">
        <v>6</v>
      </c>
      <c r="G164" s="65" t="s">
        <v>7</v>
      </c>
      <c r="H164" s="118">
        <f t="shared" ref="H164:N171" si="74">SUMIFS(H$105:H$153,$F$105:$F$153,$F164,$G$105:$G$153,$G164)</f>
        <v>0</v>
      </c>
      <c r="I164" s="118">
        <f t="shared" si="74"/>
        <v>1093670667</v>
      </c>
      <c r="J164" s="118">
        <f t="shared" si="74"/>
        <v>1130529602</v>
      </c>
      <c r="K164" s="118">
        <f t="shared" si="74"/>
        <v>1176733319</v>
      </c>
      <c r="L164" s="118">
        <f t="shared" si="74"/>
        <v>1225621003</v>
      </c>
      <c r="M164" s="118">
        <f t="shared" si="74"/>
        <v>1065525129</v>
      </c>
      <c r="N164" s="118">
        <f t="shared" si="74"/>
        <v>1120052793</v>
      </c>
      <c r="O164" s="139">
        <f t="shared" si="72"/>
        <v>6812132513</v>
      </c>
      <c r="P164" s="72"/>
    </row>
    <row r="165" spans="3:16" x14ac:dyDescent="0.25">
      <c r="C165" s="132"/>
      <c r="F165" s="65" t="s">
        <v>6</v>
      </c>
      <c r="G165" s="65" t="s">
        <v>42</v>
      </c>
      <c r="H165" s="118">
        <f t="shared" si="74"/>
        <v>0</v>
      </c>
      <c r="I165" s="118">
        <f t="shared" si="74"/>
        <v>0</v>
      </c>
      <c r="J165" s="118">
        <f t="shared" si="74"/>
        <v>0</v>
      </c>
      <c r="K165" s="118">
        <f t="shared" si="74"/>
        <v>0</v>
      </c>
      <c r="L165" s="118">
        <f t="shared" si="74"/>
        <v>0</v>
      </c>
      <c r="M165" s="118">
        <f t="shared" si="74"/>
        <v>0</v>
      </c>
      <c r="N165" s="118">
        <f t="shared" si="74"/>
        <v>0</v>
      </c>
      <c r="O165" s="139">
        <f t="shared" si="72"/>
        <v>0</v>
      </c>
      <c r="P165" s="72"/>
    </row>
    <row r="166" spans="3:16" x14ac:dyDescent="0.25">
      <c r="C166" s="132"/>
      <c r="F166" s="65" t="s">
        <v>6</v>
      </c>
      <c r="G166" s="65" t="s">
        <v>8</v>
      </c>
      <c r="H166" s="118">
        <f t="shared" si="74"/>
        <v>0</v>
      </c>
      <c r="I166" s="118">
        <f t="shared" si="74"/>
        <v>79398325</v>
      </c>
      <c r="J166" s="118">
        <f t="shared" si="74"/>
        <v>82023767</v>
      </c>
      <c r="K166" s="118">
        <f t="shared" si="74"/>
        <v>85303750</v>
      </c>
      <c r="L166" s="118">
        <f t="shared" si="74"/>
        <v>88773039</v>
      </c>
      <c r="M166" s="118">
        <f t="shared" si="74"/>
        <v>77055223</v>
      </c>
      <c r="N166" s="118">
        <f t="shared" si="74"/>
        <v>80922412</v>
      </c>
      <c r="O166" s="139">
        <f t="shared" si="72"/>
        <v>493476516</v>
      </c>
      <c r="P166" s="72"/>
    </row>
    <row r="167" spans="3:16" x14ac:dyDescent="0.25">
      <c r="C167" s="132"/>
      <c r="F167" s="65" t="s">
        <v>6</v>
      </c>
      <c r="G167" s="65" t="s">
        <v>54</v>
      </c>
      <c r="H167" s="118">
        <f t="shared" si="74"/>
        <v>0</v>
      </c>
      <c r="I167" s="118">
        <f t="shared" si="74"/>
        <v>0</v>
      </c>
      <c r="J167" s="118">
        <f t="shared" si="74"/>
        <v>0</v>
      </c>
      <c r="K167" s="118">
        <f t="shared" si="74"/>
        <v>0</v>
      </c>
      <c r="L167" s="118">
        <f t="shared" si="74"/>
        <v>0</v>
      </c>
      <c r="M167" s="118">
        <f t="shared" si="74"/>
        <v>0</v>
      </c>
      <c r="N167" s="118">
        <f t="shared" si="74"/>
        <v>0</v>
      </c>
      <c r="O167" s="139">
        <f t="shared" si="72"/>
        <v>0</v>
      </c>
      <c r="P167" s="72"/>
    </row>
    <row r="168" spans="3:16" x14ac:dyDescent="0.25">
      <c r="C168" s="132"/>
      <c r="F168" s="77" t="s">
        <v>6</v>
      </c>
      <c r="G168" s="77" t="s">
        <v>55</v>
      </c>
      <c r="H168" s="71">
        <f>SUM(H164:H167)</f>
        <v>0</v>
      </c>
      <c r="I168" s="71">
        <f t="shared" ref="I168:N168" si="75">SUM(I164:I167)</f>
        <v>1173068992</v>
      </c>
      <c r="J168" s="71">
        <f t="shared" si="75"/>
        <v>1212553369</v>
      </c>
      <c r="K168" s="71">
        <f t="shared" si="75"/>
        <v>1262037069</v>
      </c>
      <c r="L168" s="71">
        <f t="shared" si="75"/>
        <v>1314394042</v>
      </c>
      <c r="M168" s="71">
        <f t="shared" si="75"/>
        <v>1142580352</v>
      </c>
      <c r="N168" s="71">
        <f t="shared" si="75"/>
        <v>1200975205</v>
      </c>
      <c r="O168" s="139">
        <f>SUM(H168:N168)</f>
        <v>7305609029</v>
      </c>
      <c r="P168" s="72"/>
    </row>
    <row r="169" spans="3:16" x14ac:dyDescent="0.25">
      <c r="C169" s="132"/>
      <c r="F169" s="77" t="s">
        <v>44</v>
      </c>
      <c r="G169" s="77" t="s">
        <v>55</v>
      </c>
      <c r="H169" s="119">
        <f t="shared" si="74"/>
        <v>0</v>
      </c>
      <c r="I169" s="119">
        <f t="shared" si="74"/>
        <v>397043176</v>
      </c>
      <c r="J169" s="119">
        <f t="shared" si="74"/>
        <v>410410120</v>
      </c>
      <c r="K169" s="119">
        <f t="shared" si="74"/>
        <v>427157171</v>
      </c>
      <c r="L169" s="119">
        <f t="shared" si="74"/>
        <v>444888995</v>
      </c>
      <c r="M169" s="119">
        <f t="shared" si="74"/>
        <v>386752585</v>
      </c>
      <c r="N169" s="119">
        <f t="shared" si="74"/>
        <v>406556537</v>
      </c>
      <c r="O169" s="139">
        <f t="shared" si="72"/>
        <v>2472808584</v>
      </c>
      <c r="P169" s="72"/>
    </row>
    <row r="170" spans="3:16" x14ac:dyDescent="0.25">
      <c r="C170" s="132"/>
      <c r="F170" s="65" t="s">
        <v>45</v>
      </c>
      <c r="G170" s="65" t="s">
        <v>46</v>
      </c>
      <c r="H170" s="118">
        <f t="shared" si="74"/>
        <v>0</v>
      </c>
      <c r="I170" s="118">
        <f t="shared" si="74"/>
        <v>34335559</v>
      </c>
      <c r="J170" s="118">
        <f t="shared" si="74"/>
        <v>34887090</v>
      </c>
      <c r="K170" s="118">
        <f t="shared" si="74"/>
        <v>35449653</v>
      </c>
      <c r="L170" s="118">
        <f t="shared" si="74"/>
        <v>36023467</v>
      </c>
      <c r="M170" s="118">
        <f t="shared" si="74"/>
        <v>29849788</v>
      </c>
      <c r="N170" s="118">
        <f t="shared" si="74"/>
        <v>30446784</v>
      </c>
      <c r="O170" s="139">
        <f t="shared" si="72"/>
        <v>200992341</v>
      </c>
      <c r="P170" s="72"/>
    </row>
    <row r="171" spans="3:16" x14ac:dyDescent="0.25">
      <c r="C171" s="132"/>
      <c r="F171" s="65" t="s">
        <v>45</v>
      </c>
      <c r="G171" s="65" t="s">
        <v>47</v>
      </c>
      <c r="H171" s="118">
        <f t="shared" si="74"/>
        <v>0</v>
      </c>
      <c r="I171" s="118">
        <f t="shared" si="74"/>
        <v>127985416</v>
      </c>
      <c r="J171" s="118">
        <f t="shared" si="74"/>
        <v>130041244</v>
      </c>
      <c r="K171" s="118">
        <f t="shared" si="74"/>
        <v>0</v>
      </c>
      <c r="L171" s="118">
        <f t="shared" si="74"/>
        <v>0</v>
      </c>
      <c r="M171" s="118">
        <f t="shared" si="74"/>
        <v>0</v>
      </c>
      <c r="N171" s="118">
        <f t="shared" si="74"/>
        <v>0</v>
      </c>
      <c r="O171" s="139">
        <f t="shared" si="72"/>
        <v>258026660</v>
      </c>
      <c r="P171" s="72"/>
    </row>
    <row r="172" spans="3:16" x14ac:dyDescent="0.25">
      <c r="C172" s="132"/>
      <c r="F172" s="77" t="s">
        <v>45</v>
      </c>
      <c r="G172" s="77" t="s">
        <v>55</v>
      </c>
      <c r="H172" s="71">
        <f>SUM(H170:H171)</f>
        <v>0</v>
      </c>
      <c r="I172" s="71">
        <f t="shared" ref="I172:N172" si="76">SUM(I170:I171)</f>
        <v>162320975</v>
      </c>
      <c r="J172" s="71">
        <f t="shared" si="76"/>
        <v>164928334</v>
      </c>
      <c r="K172" s="71">
        <f t="shared" si="76"/>
        <v>35449653</v>
      </c>
      <c r="L172" s="71">
        <f t="shared" si="76"/>
        <v>36023467</v>
      </c>
      <c r="M172" s="71">
        <f t="shared" si="76"/>
        <v>29849788</v>
      </c>
      <c r="N172" s="71">
        <f t="shared" si="76"/>
        <v>30446784</v>
      </c>
      <c r="O172" s="139">
        <f t="shared" si="72"/>
        <v>459019001</v>
      </c>
      <c r="P172" s="72"/>
    </row>
    <row r="173" spans="3:16" ht="15" x14ac:dyDescent="0.25">
      <c r="C173" s="132"/>
      <c r="F173" s="81" t="s">
        <v>92</v>
      </c>
      <c r="G173" s="81"/>
      <c r="H173" s="82">
        <f>H163+H168+H169+H172</f>
        <v>0</v>
      </c>
      <c r="I173" s="82">
        <f t="shared" ref="I173:O173" si="77">I163+I168+I169+I172</f>
        <v>2110774072</v>
      </c>
      <c r="J173" s="82">
        <f t="shared" si="77"/>
        <v>2178968549</v>
      </c>
      <c r="K173" s="82">
        <f t="shared" si="77"/>
        <v>2131671778</v>
      </c>
      <c r="L173" s="82">
        <f t="shared" si="77"/>
        <v>2219229076</v>
      </c>
      <c r="M173" s="82">
        <f t="shared" si="77"/>
        <v>1927707085</v>
      </c>
      <c r="N173" s="82">
        <f t="shared" si="77"/>
        <v>2025384373</v>
      </c>
      <c r="O173" s="140">
        <f t="shared" si="77"/>
        <v>12593734933</v>
      </c>
      <c r="P173" s="72"/>
    </row>
    <row r="174" spans="3:16" ht="15" x14ac:dyDescent="0.25">
      <c r="C174" s="132"/>
      <c r="F174" s="83" t="s">
        <v>93</v>
      </c>
      <c r="G174" s="84" t="s">
        <v>94</v>
      </c>
      <c r="H174" s="118">
        <f t="shared" ref="H174:N176" si="78">SUMIFS(H$105:H$153,$F$105:$F$153,$F174,$G$105:$G$153,$G174)</f>
        <v>0</v>
      </c>
      <c r="I174" s="118">
        <f t="shared" si="78"/>
        <v>34727464</v>
      </c>
      <c r="J174" s="118">
        <f t="shared" si="78"/>
        <v>35285291</v>
      </c>
      <c r="K174" s="118">
        <f t="shared" si="78"/>
        <v>35854274</v>
      </c>
      <c r="L174" s="118">
        <f t="shared" si="78"/>
        <v>36434637</v>
      </c>
      <c r="M174" s="118">
        <f t="shared" si="78"/>
        <v>30190493</v>
      </c>
      <c r="N174" s="118">
        <f t="shared" si="78"/>
        <v>30794303</v>
      </c>
      <c r="O174" s="139">
        <f>SUMIFS(O$10:O$98,$F$10:$F$98,$F174,$G$10:$G$98,$G174)</f>
        <v>203286462</v>
      </c>
      <c r="P174" s="72"/>
    </row>
    <row r="175" spans="3:16" ht="15" x14ac:dyDescent="0.25">
      <c r="C175" s="132"/>
      <c r="F175" s="83" t="s">
        <v>93</v>
      </c>
      <c r="G175" s="84" t="s">
        <v>95</v>
      </c>
      <c r="H175" s="118">
        <f t="shared" si="78"/>
        <v>0</v>
      </c>
      <c r="I175" s="118">
        <f t="shared" si="78"/>
        <v>3428182</v>
      </c>
      <c r="J175" s="118">
        <f t="shared" si="78"/>
        <v>3483248</v>
      </c>
      <c r="K175" s="118">
        <f t="shared" si="78"/>
        <v>3539417</v>
      </c>
      <c r="L175" s="118">
        <f t="shared" si="78"/>
        <v>3596708</v>
      </c>
      <c r="M175" s="118">
        <f t="shared" si="78"/>
        <v>2980307</v>
      </c>
      <c r="N175" s="118">
        <f t="shared" si="78"/>
        <v>3039913</v>
      </c>
      <c r="O175" s="139">
        <f>SUMIFS(O$10:O$98,$F$10:$F$98,$F175,$G$10:$G$98,$G175)</f>
        <v>20067775</v>
      </c>
      <c r="P175" s="72"/>
    </row>
    <row r="176" spans="3:16" ht="15" x14ac:dyDescent="0.25">
      <c r="C176" s="132"/>
      <c r="F176" s="83" t="s">
        <v>93</v>
      </c>
      <c r="G176" s="84" t="s">
        <v>54</v>
      </c>
      <c r="H176" s="118">
        <f t="shared" si="78"/>
        <v>0</v>
      </c>
      <c r="I176" s="118">
        <f t="shared" si="78"/>
        <v>0</v>
      </c>
      <c r="J176" s="118">
        <f t="shared" si="78"/>
        <v>0</v>
      </c>
      <c r="K176" s="118">
        <f t="shared" si="78"/>
        <v>0</v>
      </c>
      <c r="L176" s="118">
        <f t="shared" si="78"/>
        <v>0</v>
      </c>
      <c r="M176" s="118">
        <f t="shared" si="78"/>
        <v>0</v>
      </c>
      <c r="N176" s="118">
        <f t="shared" si="78"/>
        <v>0</v>
      </c>
      <c r="O176" s="139">
        <f>SUMIFS(O$10:O$98,$F$10:$F$98,$F176,$G$10:$G$98,$G176)</f>
        <v>0</v>
      </c>
      <c r="P176" s="72"/>
    </row>
    <row r="177" spans="3:16" x14ac:dyDescent="0.25">
      <c r="C177" s="132"/>
      <c r="F177" s="77" t="s">
        <v>93</v>
      </c>
      <c r="G177" s="77" t="s">
        <v>55</v>
      </c>
      <c r="H177" s="71">
        <f>SUM(H174:H176)</f>
        <v>0</v>
      </c>
      <c r="I177" s="71">
        <f t="shared" ref="I177:O177" si="79">SUM(I174:I176)</f>
        <v>38155646</v>
      </c>
      <c r="J177" s="71">
        <f t="shared" si="79"/>
        <v>38768539</v>
      </c>
      <c r="K177" s="71">
        <f t="shared" si="79"/>
        <v>39393691</v>
      </c>
      <c r="L177" s="71">
        <f t="shared" si="79"/>
        <v>40031345</v>
      </c>
      <c r="M177" s="71">
        <f t="shared" si="79"/>
        <v>33170800</v>
      </c>
      <c r="N177" s="71">
        <f t="shared" si="79"/>
        <v>33834216</v>
      </c>
      <c r="O177" s="139">
        <f t="shared" si="79"/>
        <v>223354237</v>
      </c>
      <c r="P177" s="72"/>
    </row>
    <row r="178" spans="3:16" ht="15.75" x14ac:dyDescent="0.25">
      <c r="C178" s="132"/>
      <c r="F178" s="90" t="s">
        <v>58</v>
      </c>
      <c r="G178" s="91"/>
      <c r="H178" s="92">
        <f>H173+H177</f>
        <v>0</v>
      </c>
      <c r="I178" s="92">
        <f t="shared" ref="I178:O178" si="80">I173+I177</f>
        <v>2148929718</v>
      </c>
      <c r="J178" s="92">
        <f t="shared" si="80"/>
        <v>2217737088</v>
      </c>
      <c r="K178" s="92">
        <f t="shared" si="80"/>
        <v>2171065469</v>
      </c>
      <c r="L178" s="92">
        <f t="shared" si="80"/>
        <v>2259260421</v>
      </c>
      <c r="M178" s="92">
        <f t="shared" si="80"/>
        <v>1960877885</v>
      </c>
      <c r="N178" s="92">
        <f t="shared" si="80"/>
        <v>2059218589</v>
      </c>
      <c r="O178" s="141">
        <f t="shared" si="80"/>
        <v>12817089170</v>
      </c>
      <c r="P178" s="72"/>
    </row>
    <row r="179" spans="3:16" ht="23.25" x14ac:dyDescent="0.25">
      <c r="C179" s="132"/>
      <c r="F179" s="202" t="s">
        <v>115</v>
      </c>
      <c r="G179" s="203"/>
      <c r="H179" s="203"/>
      <c r="I179" s="203"/>
      <c r="J179" s="203"/>
      <c r="K179" s="203"/>
      <c r="L179" s="203"/>
      <c r="M179" s="203"/>
      <c r="N179" s="203"/>
      <c r="O179" s="204"/>
    </row>
    <row r="180" spans="3:16" ht="15" x14ac:dyDescent="0.25">
      <c r="C180" s="132"/>
      <c r="F180" s="127" t="s">
        <v>116</v>
      </c>
      <c r="G180" s="128"/>
      <c r="H180" s="71">
        <f t="shared" ref="H180:O180" si="81">H45</f>
        <v>0</v>
      </c>
      <c r="I180" s="71">
        <f t="shared" si="81"/>
        <v>0</v>
      </c>
      <c r="J180" s="71">
        <f t="shared" si="81"/>
        <v>0</v>
      </c>
      <c r="K180" s="71">
        <f t="shared" si="81"/>
        <v>0</v>
      </c>
      <c r="L180" s="71">
        <f t="shared" si="81"/>
        <v>0</v>
      </c>
      <c r="M180" s="71">
        <f t="shared" si="81"/>
        <v>0</v>
      </c>
      <c r="N180" s="71">
        <f t="shared" si="81"/>
        <v>0</v>
      </c>
      <c r="O180" s="71">
        <f t="shared" si="81"/>
        <v>0</v>
      </c>
    </row>
    <row r="181" spans="3:16" ht="15" x14ac:dyDescent="0.25">
      <c r="C181" s="132"/>
      <c r="F181" s="127" t="s">
        <v>117</v>
      </c>
      <c r="G181" s="128"/>
      <c r="H181" s="71">
        <f t="shared" ref="H181:O181" si="82">H60</f>
        <v>0</v>
      </c>
      <c r="I181" s="71">
        <f t="shared" si="82"/>
        <v>0</v>
      </c>
      <c r="J181" s="71">
        <f t="shared" si="82"/>
        <v>0</v>
      </c>
      <c r="K181" s="71">
        <f t="shared" si="82"/>
        <v>0</v>
      </c>
      <c r="L181" s="71">
        <f t="shared" si="82"/>
        <v>0</v>
      </c>
      <c r="M181" s="71">
        <f t="shared" si="82"/>
        <v>0</v>
      </c>
      <c r="N181" s="71">
        <f t="shared" si="82"/>
        <v>0</v>
      </c>
      <c r="O181" s="71">
        <f t="shared" si="82"/>
        <v>0</v>
      </c>
    </row>
    <row r="182" spans="3:16" ht="15" x14ac:dyDescent="0.25">
      <c r="C182" s="132"/>
      <c r="F182" s="129" t="s">
        <v>118</v>
      </c>
      <c r="G182" s="128"/>
      <c r="H182" s="71">
        <f>H178+H180+H181</f>
        <v>0</v>
      </c>
      <c r="I182" s="71">
        <f t="shared" ref="I182:O182" si="83">I178+I180+I181</f>
        <v>2148929718</v>
      </c>
      <c r="J182" s="71">
        <f t="shared" si="83"/>
        <v>2217737088</v>
      </c>
      <c r="K182" s="71">
        <f t="shared" si="83"/>
        <v>2171065469</v>
      </c>
      <c r="L182" s="71">
        <f t="shared" si="83"/>
        <v>2259260421</v>
      </c>
      <c r="M182" s="71">
        <f t="shared" si="83"/>
        <v>1960877885</v>
      </c>
      <c r="N182" s="71">
        <f t="shared" si="83"/>
        <v>2059218589</v>
      </c>
      <c r="O182" s="71">
        <f t="shared" si="83"/>
        <v>12817089170</v>
      </c>
    </row>
    <row r="183" spans="3:16" x14ac:dyDescent="0.25">
      <c r="C183" s="132"/>
    </row>
    <row r="184" spans="3:16" x14ac:dyDescent="0.25">
      <c r="C184" s="132"/>
      <c r="F184" s="130" t="s">
        <v>119</v>
      </c>
      <c r="G184" s="131"/>
      <c r="H184" s="112" t="str">
        <f t="shared" ref="H184:O184" si="84">IF(H29-H182=0,"OK",H29-H182)</f>
        <v>OK</v>
      </c>
      <c r="I184" s="112" t="str">
        <f t="shared" si="84"/>
        <v>OK</v>
      </c>
      <c r="J184" s="112" t="str">
        <f t="shared" si="84"/>
        <v>OK</v>
      </c>
      <c r="K184" s="112" t="str">
        <f t="shared" si="84"/>
        <v>OK</v>
      </c>
      <c r="L184" s="112" t="str">
        <f t="shared" si="84"/>
        <v>OK</v>
      </c>
      <c r="M184" s="112" t="str">
        <f t="shared" si="84"/>
        <v>OK</v>
      </c>
      <c r="N184" s="112" t="str">
        <f t="shared" si="84"/>
        <v>OK</v>
      </c>
      <c r="O184" s="112" t="str">
        <f t="shared" si="84"/>
        <v>OK</v>
      </c>
    </row>
    <row r="185" spans="3:16" x14ac:dyDescent="0.25">
      <c r="C185" s="132"/>
    </row>
    <row r="187" spans="3:16" ht="44.25" customHeight="1" x14ac:dyDescent="0.25">
      <c r="C187" s="219" t="s">
        <v>122</v>
      </c>
      <c r="D187" s="220"/>
      <c r="E187" s="220"/>
      <c r="F187" s="220"/>
      <c r="G187" s="220"/>
      <c r="H187" s="220"/>
      <c r="I187" s="220"/>
      <c r="J187" s="220"/>
      <c r="K187" s="220"/>
      <c r="L187" s="220"/>
      <c r="M187" s="220"/>
      <c r="N187" s="220"/>
      <c r="O187" s="220"/>
    </row>
    <row r="188" spans="3:16" ht="16.5" customHeight="1" x14ac:dyDescent="0.25">
      <c r="C188" s="151" t="s">
        <v>20</v>
      </c>
      <c r="D188" s="151" t="s">
        <v>21</v>
      </c>
      <c r="E188" s="151" t="s">
        <v>123</v>
      </c>
      <c r="F188" s="151" t="s">
        <v>23</v>
      </c>
      <c r="G188" s="151" t="s">
        <v>91</v>
      </c>
      <c r="H188" s="185" t="s">
        <v>25</v>
      </c>
      <c r="I188" s="186"/>
      <c r="J188" s="186"/>
      <c r="K188" s="186"/>
      <c r="L188" s="186"/>
      <c r="M188" s="186"/>
      <c r="N188" s="186"/>
      <c r="O188" s="187"/>
    </row>
    <row r="189" spans="3:16" ht="24" customHeight="1" x14ac:dyDescent="0.25">
      <c r="C189" s="153"/>
      <c r="D189" s="153"/>
      <c r="E189" s="153"/>
      <c r="F189" s="153"/>
      <c r="G189" s="153"/>
      <c r="H189" s="27" t="s">
        <v>27</v>
      </c>
      <c r="I189" s="27" t="s">
        <v>28</v>
      </c>
      <c r="J189" s="27" t="s">
        <v>29</v>
      </c>
      <c r="K189" s="27" t="s">
        <v>30</v>
      </c>
      <c r="L189" s="27" t="s">
        <v>31</v>
      </c>
      <c r="M189" s="27" t="s">
        <v>32</v>
      </c>
      <c r="N189" s="27" t="s">
        <v>33</v>
      </c>
      <c r="O189" s="117" t="s">
        <v>34</v>
      </c>
    </row>
    <row r="190" spans="3:16" x14ac:dyDescent="0.25">
      <c r="C190" s="36"/>
      <c r="D190" s="36"/>
      <c r="E190" s="36" t="s">
        <v>124</v>
      </c>
      <c r="F190" s="36" t="s">
        <v>43</v>
      </c>
      <c r="G190" s="36" t="s">
        <v>7</v>
      </c>
      <c r="H190" s="38">
        <f t="shared" ref="H190:N190" si="85">H159</f>
        <v>0</v>
      </c>
      <c r="I190" s="106">
        <f t="shared" si="85"/>
        <v>370295113</v>
      </c>
      <c r="J190" s="106">
        <f t="shared" si="85"/>
        <v>382765202</v>
      </c>
      <c r="K190" s="106">
        <f t="shared" si="85"/>
        <v>398384662</v>
      </c>
      <c r="L190" s="106">
        <f t="shared" si="85"/>
        <v>414928217</v>
      </c>
      <c r="M190" s="106">
        <f t="shared" si="85"/>
        <v>360717843</v>
      </c>
      <c r="N190" s="106">
        <f t="shared" si="85"/>
        <v>379207282</v>
      </c>
      <c r="O190" s="142">
        <f t="shared" ref="O190:O205" si="86">SUM(H190:N190)</f>
        <v>2306298319</v>
      </c>
    </row>
    <row r="191" spans="3:16" x14ac:dyDescent="0.25">
      <c r="C191" s="36"/>
      <c r="D191" s="36"/>
      <c r="E191" s="36"/>
      <c r="F191" s="36"/>
      <c r="G191" s="36" t="s">
        <v>8</v>
      </c>
      <c r="H191" s="38">
        <f t="shared" ref="H191:N191" si="87">H161</f>
        <v>0</v>
      </c>
      <c r="I191" s="106">
        <f t="shared" si="87"/>
        <v>8045816</v>
      </c>
      <c r="J191" s="106">
        <f t="shared" si="87"/>
        <v>8311524</v>
      </c>
      <c r="K191" s="106">
        <f t="shared" si="87"/>
        <v>8643223</v>
      </c>
      <c r="L191" s="106">
        <f t="shared" si="87"/>
        <v>8994355</v>
      </c>
      <c r="M191" s="106">
        <f t="shared" si="87"/>
        <v>7806517</v>
      </c>
      <c r="N191" s="106">
        <f t="shared" si="87"/>
        <v>8198565</v>
      </c>
      <c r="O191" s="142">
        <f t="shared" si="86"/>
        <v>50000000</v>
      </c>
    </row>
    <row r="192" spans="3:16" x14ac:dyDescent="0.25">
      <c r="C192" s="36"/>
      <c r="D192" s="36"/>
      <c r="E192" s="36"/>
      <c r="F192" s="36" t="s">
        <v>6</v>
      </c>
      <c r="G192" s="36" t="s">
        <v>7</v>
      </c>
      <c r="H192" s="38">
        <f t="shared" ref="H192:N192" si="88">H164</f>
        <v>0</v>
      </c>
      <c r="I192" s="106">
        <f t="shared" si="88"/>
        <v>1093670667</v>
      </c>
      <c r="J192" s="106">
        <f t="shared" si="88"/>
        <v>1130529602</v>
      </c>
      <c r="K192" s="106">
        <f t="shared" si="88"/>
        <v>1176733319</v>
      </c>
      <c r="L192" s="106">
        <f t="shared" si="88"/>
        <v>1225621003</v>
      </c>
      <c r="M192" s="106">
        <f t="shared" si="88"/>
        <v>1065525129</v>
      </c>
      <c r="N192" s="106">
        <f t="shared" si="88"/>
        <v>1120052793</v>
      </c>
      <c r="O192" s="142">
        <f t="shared" si="86"/>
        <v>6812132513</v>
      </c>
    </row>
    <row r="193" spans="3:15" x14ac:dyDescent="0.25">
      <c r="C193" s="36"/>
      <c r="D193" s="36"/>
      <c r="E193" s="36"/>
      <c r="F193" s="36"/>
      <c r="G193" s="36" t="s">
        <v>8</v>
      </c>
      <c r="H193" s="38">
        <f t="shared" ref="H193:N193" si="89">H166</f>
        <v>0</v>
      </c>
      <c r="I193" s="106">
        <f t="shared" si="89"/>
        <v>79398325</v>
      </c>
      <c r="J193" s="106">
        <f t="shared" si="89"/>
        <v>82023767</v>
      </c>
      <c r="K193" s="106">
        <f t="shared" si="89"/>
        <v>85303750</v>
      </c>
      <c r="L193" s="106">
        <f t="shared" si="89"/>
        <v>88773039</v>
      </c>
      <c r="M193" s="106">
        <f t="shared" si="89"/>
        <v>77055223</v>
      </c>
      <c r="N193" s="106">
        <f t="shared" si="89"/>
        <v>80922412</v>
      </c>
      <c r="O193" s="142">
        <f t="shared" si="86"/>
        <v>493476516</v>
      </c>
    </row>
    <row r="194" spans="3:15" x14ac:dyDescent="0.25">
      <c r="C194" s="36"/>
      <c r="D194" s="36"/>
      <c r="E194" s="36"/>
      <c r="F194" s="36" t="s">
        <v>44</v>
      </c>
      <c r="G194" s="36" t="s">
        <v>102</v>
      </c>
      <c r="H194" s="38">
        <f t="shared" ref="H194:N196" si="90">H169</f>
        <v>0</v>
      </c>
      <c r="I194" s="106">
        <f t="shared" si="90"/>
        <v>397043176</v>
      </c>
      <c r="J194" s="106">
        <f t="shared" si="90"/>
        <v>410410120</v>
      </c>
      <c r="K194" s="106">
        <f t="shared" si="90"/>
        <v>427157171</v>
      </c>
      <c r="L194" s="106">
        <f t="shared" si="90"/>
        <v>444888995</v>
      </c>
      <c r="M194" s="106">
        <f t="shared" si="90"/>
        <v>386752585</v>
      </c>
      <c r="N194" s="106">
        <f t="shared" si="90"/>
        <v>406556537</v>
      </c>
      <c r="O194" s="142">
        <f t="shared" si="86"/>
        <v>2472808584</v>
      </c>
    </row>
    <row r="195" spans="3:15" x14ac:dyDescent="0.25">
      <c r="C195" s="36"/>
      <c r="D195" s="36"/>
      <c r="E195" s="36"/>
      <c r="F195" s="36" t="s">
        <v>45</v>
      </c>
      <c r="G195" s="36" t="s">
        <v>46</v>
      </c>
      <c r="H195" s="38">
        <f t="shared" si="90"/>
        <v>0</v>
      </c>
      <c r="I195" s="106">
        <f t="shared" si="90"/>
        <v>34335559</v>
      </c>
      <c r="J195" s="106">
        <f t="shared" si="90"/>
        <v>34887090</v>
      </c>
      <c r="K195" s="106">
        <f t="shared" si="90"/>
        <v>35449653</v>
      </c>
      <c r="L195" s="106">
        <f t="shared" si="90"/>
        <v>36023467</v>
      </c>
      <c r="M195" s="106">
        <f t="shared" si="90"/>
        <v>29849788</v>
      </c>
      <c r="N195" s="106">
        <f t="shared" si="90"/>
        <v>30446784</v>
      </c>
      <c r="O195" s="142">
        <f t="shared" si="86"/>
        <v>200992341</v>
      </c>
    </row>
    <row r="196" spans="3:15" x14ac:dyDescent="0.25">
      <c r="C196" s="36"/>
      <c r="D196" s="36"/>
      <c r="E196" s="36"/>
      <c r="F196" s="36"/>
      <c r="G196" s="36" t="s">
        <v>47</v>
      </c>
      <c r="H196" s="38">
        <f t="shared" si="90"/>
        <v>0</v>
      </c>
      <c r="I196" s="106">
        <f t="shared" si="90"/>
        <v>127985416</v>
      </c>
      <c r="J196" s="106">
        <f t="shared" si="90"/>
        <v>130041244</v>
      </c>
      <c r="K196" s="106">
        <f t="shared" si="90"/>
        <v>0</v>
      </c>
      <c r="L196" s="106">
        <f t="shared" si="90"/>
        <v>0</v>
      </c>
      <c r="M196" s="106">
        <f t="shared" si="90"/>
        <v>0</v>
      </c>
      <c r="N196" s="106">
        <f t="shared" si="90"/>
        <v>0</v>
      </c>
      <c r="O196" s="142">
        <f t="shared" si="86"/>
        <v>258026660</v>
      </c>
    </row>
    <row r="197" spans="3:15" x14ac:dyDescent="0.25">
      <c r="C197" s="210" t="s">
        <v>58</v>
      </c>
      <c r="D197" s="211"/>
      <c r="E197" s="212"/>
      <c r="F197" s="143" t="s">
        <v>43</v>
      </c>
      <c r="G197" s="143" t="s">
        <v>7</v>
      </c>
      <c r="H197" s="144">
        <f t="shared" ref="H197:N197" si="91">H190</f>
        <v>0</v>
      </c>
      <c r="I197" s="145">
        <f t="shared" si="91"/>
        <v>370295113</v>
      </c>
      <c r="J197" s="145">
        <f t="shared" si="91"/>
        <v>382765202</v>
      </c>
      <c r="K197" s="145">
        <f t="shared" si="91"/>
        <v>398384662</v>
      </c>
      <c r="L197" s="145">
        <f t="shared" si="91"/>
        <v>414928217</v>
      </c>
      <c r="M197" s="145">
        <f t="shared" si="91"/>
        <v>360717843</v>
      </c>
      <c r="N197" s="145">
        <f t="shared" si="91"/>
        <v>379207282</v>
      </c>
      <c r="O197" s="145">
        <f t="shared" si="86"/>
        <v>2306298319</v>
      </c>
    </row>
    <row r="198" spans="3:15" x14ac:dyDescent="0.25">
      <c r="C198" s="213"/>
      <c r="D198" s="214"/>
      <c r="E198" s="215"/>
      <c r="F198" s="143" t="s">
        <v>43</v>
      </c>
      <c r="G198" s="143" t="s">
        <v>42</v>
      </c>
      <c r="H198" s="144">
        <v>0</v>
      </c>
      <c r="I198" s="145">
        <v>0</v>
      </c>
      <c r="J198" s="145">
        <v>0</v>
      </c>
      <c r="K198" s="145">
        <v>0</v>
      </c>
      <c r="L198" s="145">
        <v>0</v>
      </c>
      <c r="M198" s="145">
        <v>0</v>
      </c>
      <c r="N198" s="145">
        <v>0</v>
      </c>
      <c r="O198" s="145">
        <f t="shared" si="86"/>
        <v>0</v>
      </c>
    </row>
    <row r="199" spans="3:15" x14ac:dyDescent="0.25">
      <c r="C199" s="213"/>
      <c r="D199" s="214"/>
      <c r="E199" s="215"/>
      <c r="F199" s="143" t="s">
        <v>43</v>
      </c>
      <c r="G199" s="143" t="s">
        <v>8</v>
      </c>
      <c r="H199" s="144">
        <f>H191</f>
        <v>0</v>
      </c>
      <c r="I199" s="145">
        <f t="shared" ref="I199:N199" si="92">I191</f>
        <v>8045816</v>
      </c>
      <c r="J199" s="145">
        <f t="shared" si="92"/>
        <v>8311524</v>
      </c>
      <c r="K199" s="145">
        <f t="shared" si="92"/>
        <v>8643223</v>
      </c>
      <c r="L199" s="145">
        <f t="shared" si="92"/>
        <v>8994355</v>
      </c>
      <c r="M199" s="145">
        <f t="shared" si="92"/>
        <v>7806517</v>
      </c>
      <c r="N199" s="145">
        <f t="shared" si="92"/>
        <v>8198565</v>
      </c>
      <c r="O199" s="145">
        <f t="shared" si="86"/>
        <v>50000000</v>
      </c>
    </row>
    <row r="200" spans="3:15" x14ac:dyDescent="0.25">
      <c r="C200" s="213"/>
      <c r="D200" s="214"/>
      <c r="E200" s="215"/>
      <c r="F200" s="143" t="s">
        <v>43</v>
      </c>
      <c r="G200" s="143" t="s">
        <v>54</v>
      </c>
      <c r="H200" s="144">
        <v>0</v>
      </c>
      <c r="I200" s="145">
        <v>0</v>
      </c>
      <c r="J200" s="145">
        <v>0</v>
      </c>
      <c r="K200" s="145">
        <v>0</v>
      </c>
      <c r="L200" s="145">
        <v>0</v>
      </c>
      <c r="M200" s="145">
        <v>0</v>
      </c>
      <c r="N200" s="145">
        <v>0</v>
      </c>
      <c r="O200" s="145">
        <f t="shared" si="86"/>
        <v>0</v>
      </c>
    </row>
    <row r="201" spans="3:15" x14ac:dyDescent="0.25">
      <c r="C201" s="213"/>
      <c r="D201" s="214"/>
      <c r="E201" s="215"/>
      <c r="F201" s="143" t="s">
        <v>6</v>
      </c>
      <c r="G201" s="143" t="s">
        <v>7</v>
      </c>
      <c r="H201" s="144">
        <f>H192</f>
        <v>0</v>
      </c>
      <c r="I201" s="145">
        <f t="shared" ref="I201:N201" si="93">I192</f>
        <v>1093670667</v>
      </c>
      <c r="J201" s="145">
        <f t="shared" si="93"/>
        <v>1130529602</v>
      </c>
      <c r="K201" s="145">
        <f t="shared" si="93"/>
        <v>1176733319</v>
      </c>
      <c r="L201" s="145">
        <f t="shared" si="93"/>
        <v>1225621003</v>
      </c>
      <c r="M201" s="145">
        <f t="shared" si="93"/>
        <v>1065525129</v>
      </c>
      <c r="N201" s="145">
        <f t="shared" si="93"/>
        <v>1120052793</v>
      </c>
      <c r="O201" s="145">
        <f t="shared" si="86"/>
        <v>6812132513</v>
      </c>
    </row>
    <row r="202" spans="3:15" x14ac:dyDescent="0.25">
      <c r="C202" s="213"/>
      <c r="D202" s="214"/>
      <c r="E202" s="215"/>
      <c r="F202" s="143" t="s">
        <v>6</v>
      </c>
      <c r="G202" s="143" t="s">
        <v>42</v>
      </c>
      <c r="H202" s="144">
        <v>0</v>
      </c>
      <c r="I202" s="145">
        <v>0</v>
      </c>
      <c r="J202" s="145">
        <v>0</v>
      </c>
      <c r="K202" s="145">
        <v>0</v>
      </c>
      <c r="L202" s="145">
        <v>0</v>
      </c>
      <c r="M202" s="145">
        <v>0</v>
      </c>
      <c r="N202" s="145">
        <v>0</v>
      </c>
      <c r="O202" s="145">
        <f t="shared" si="86"/>
        <v>0</v>
      </c>
    </row>
    <row r="203" spans="3:15" x14ac:dyDescent="0.25">
      <c r="C203" s="213"/>
      <c r="D203" s="214"/>
      <c r="E203" s="215"/>
      <c r="F203" s="143" t="s">
        <v>6</v>
      </c>
      <c r="G203" s="143" t="s">
        <v>8</v>
      </c>
      <c r="H203" s="144">
        <f>H193</f>
        <v>0</v>
      </c>
      <c r="I203" s="145">
        <f t="shared" ref="I203:N203" si="94">I193</f>
        <v>79398325</v>
      </c>
      <c r="J203" s="145">
        <f t="shared" si="94"/>
        <v>82023767</v>
      </c>
      <c r="K203" s="145">
        <f t="shared" si="94"/>
        <v>85303750</v>
      </c>
      <c r="L203" s="145">
        <f t="shared" si="94"/>
        <v>88773039</v>
      </c>
      <c r="M203" s="145">
        <f t="shared" si="94"/>
        <v>77055223</v>
      </c>
      <c r="N203" s="145">
        <f t="shared" si="94"/>
        <v>80922412</v>
      </c>
      <c r="O203" s="145">
        <f t="shared" si="86"/>
        <v>493476516</v>
      </c>
    </row>
    <row r="204" spans="3:15" x14ac:dyDescent="0.25">
      <c r="C204" s="213"/>
      <c r="D204" s="214"/>
      <c r="E204" s="215"/>
      <c r="F204" s="143" t="s">
        <v>6</v>
      </c>
      <c r="G204" s="143" t="s">
        <v>54</v>
      </c>
      <c r="H204" s="144">
        <v>0</v>
      </c>
      <c r="I204" s="145">
        <v>0</v>
      </c>
      <c r="J204" s="145">
        <v>0</v>
      </c>
      <c r="K204" s="145">
        <v>0</v>
      </c>
      <c r="L204" s="145">
        <v>0</v>
      </c>
      <c r="M204" s="145">
        <v>0</v>
      </c>
      <c r="N204" s="145">
        <v>0</v>
      </c>
      <c r="O204" s="145">
        <f t="shared" si="86"/>
        <v>0</v>
      </c>
    </row>
    <row r="205" spans="3:15" x14ac:dyDescent="0.25">
      <c r="C205" s="213"/>
      <c r="D205" s="214"/>
      <c r="E205" s="215"/>
      <c r="F205" s="143" t="s">
        <v>44</v>
      </c>
      <c r="G205" s="143"/>
      <c r="H205" s="144">
        <f>H194</f>
        <v>0</v>
      </c>
      <c r="I205" s="145">
        <f t="shared" ref="I205:N207" si="95">I194</f>
        <v>397043176</v>
      </c>
      <c r="J205" s="145">
        <f t="shared" si="95"/>
        <v>410410120</v>
      </c>
      <c r="K205" s="145">
        <f t="shared" si="95"/>
        <v>427157171</v>
      </c>
      <c r="L205" s="145">
        <f t="shared" si="95"/>
        <v>444888995</v>
      </c>
      <c r="M205" s="145">
        <f t="shared" si="95"/>
        <v>386752585</v>
      </c>
      <c r="N205" s="145">
        <f t="shared" si="95"/>
        <v>406556537</v>
      </c>
      <c r="O205" s="145">
        <f t="shared" si="86"/>
        <v>2472808584</v>
      </c>
    </row>
    <row r="206" spans="3:15" x14ac:dyDescent="0.25">
      <c r="C206" s="213"/>
      <c r="D206" s="214"/>
      <c r="E206" s="215"/>
      <c r="F206" s="143" t="s">
        <v>45</v>
      </c>
      <c r="G206" s="143" t="s">
        <v>46</v>
      </c>
      <c r="H206" s="144">
        <f>H195</f>
        <v>0</v>
      </c>
      <c r="I206" s="145">
        <f t="shared" si="95"/>
        <v>34335559</v>
      </c>
      <c r="J206" s="145">
        <f t="shared" si="95"/>
        <v>34887090</v>
      </c>
      <c r="K206" s="145">
        <f t="shared" si="95"/>
        <v>35449653</v>
      </c>
      <c r="L206" s="145">
        <f t="shared" si="95"/>
        <v>36023467</v>
      </c>
      <c r="M206" s="145">
        <f t="shared" si="95"/>
        <v>29849788</v>
      </c>
      <c r="N206" s="145">
        <f t="shared" si="95"/>
        <v>30446784</v>
      </c>
      <c r="O206" s="145">
        <f>SUM(H206:N206)</f>
        <v>200992341</v>
      </c>
    </row>
    <row r="207" spans="3:15" x14ac:dyDescent="0.25">
      <c r="C207" s="216"/>
      <c r="D207" s="217"/>
      <c r="E207" s="218"/>
      <c r="F207" s="143" t="s">
        <v>45</v>
      </c>
      <c r="G207" s="143" t="s">
        <v>47</v>
      </c>
      <c r="H207" s="144">
        <f>H196</f>
        <v>0</v>
      </c>
      <c r="I207" s="145">
        <f t="shared" si="95"/>
        <v>127985416</v>
      </c>
      <c r="J207" s="145">
        <f t="shared" si="95"/>
        <v>130041244</v>
      </c>
      <c r="K207" s="145">
        <f t="shared" si="95"/>
        <v>0</v>
      </c>
      <c r="L207" s="145">
        <f t="shared" si="95"/>
        <v>0</v>
      </c>
      <c r="M207" s="145">
        <f t="shared" si="95"/>
        <v>0</v>
      </c>
      <c r="N207" s="145">
        <f t="shared" si="95"/>
        <v>0</v>
      </c>
      <c r="O207" s="145">
        <f>SUM(H207:N207)</f>
        <v>258026660</v>
      </c>
    </row>
    <row r="209" spans="3:15" x14ac:dyDescent="0.25">
      <c r="C209" s="146"/>
      <c r="D209" s="146"/>
      <c r="E209" s="146"/>
      <c r="F209" s="146"/>
      <c r="G209" s="146"/>
      <c r="H209" s="146"/>
      <c r="I209" s="146"/>
      <c r="J209" s="146"/>
      <c r="K209" s="146"/>
      <c r="L209" s="146"/>
      <c r="M209" s="147"/>
      <c r="N209" s="147"/>
      <c r="O209" s="116"/>
    </row>
    <row r="210" spans="3:15" x14ac:dyDescent="0.25">
      <c r="D210" s="146"/>
      <c r="E210" s="146"/>
      <c r="F210" s="143" t="s">
        <v>125</v>
      </c>
      <c r="G210" s="143"/>
      <c r="H210" s="145"/>
      <c r="I210" s="145"/>
      <c r="J210" s="145"/>
      <c r="K210" s="145"/>
      <c r="L210" s="148">
        <v>0.5</v>
      </c>
      <c r="M210" s="144">
        <f>$L$210*(M190+M191+M192+M193+M194+M195)</f>
        <v>963853542.5</v>
      </c>
      <c r="N210" s="144">
        <f>$L$210*(N190+N191+N192+N193+N194+N195)</f>
        <v>1012692186.5</v>
      </c>
    </row>
  </sheetData>
  <mergeCells count="51">
    <mergeCell ref="C197:E207"/>
    <mergeCell ref="F179:O179"/>
    <mergeCell ref="C187:O187"/>
    <mergeCell ref="C188:C189"/>
    <mergeCell ref="D188:D189"/>
    <mergeCell ref="E188:E189"/>
    <mergeCell ref="F188:F189"/>
    <mergeCell ref="G188:G189"/>
    <mergeCell ref="H188:O188"/>
    <mergeCell ref="F157:F158"/>
    <mergeCell ref="G157:G158"/>
    <mergeCell ref="H157:O157"/>
    <mergeCell ref="F103:F104"/>
    <mergeCell ref="G103:G104"/>
    <mergeCell ref="H103:O103"/>
    <mergeCell ref="F125:O125"/>
    <mergeCell ref="F132:O132"/>
    <mergeCell ref="F133:G133"/>
    <mergeCell ref="H133:O133"/>
    <mergeCell ref="F156:O156"/>
    <mergeCell ref="S103:S104"/>
    <mergeCell ref="T103:T104"/>
    <mergeCell ref="U103:AB103"/>
    <mergeCell ref="P78:P79"/>
    <mergeCell ref="P80:P84"/>
    <mergeCell ref="P86:P90"/>
    <mergeCell ref="P92:P97"/>
    <mergeCell ref="F102:O102"/>
    <mergeCell ref="S102:AB102"/>
    <mergeCell ref="F63:O63"/>
    <mergeCell ref="F64:G64"/>
    <mergeCell ref="H64:O64"/>
    <mergeCell ref="F77:O77"/>
    <mergeCell ref="F78:G78"/>
    <mergeCell ref="H78:O78"/>
    <mergeCell ref="C3:C130"/>
    <mergeCell ref="F7:O7"/>
    <mergeCell ref="S7:AB7"/>
    <mergeCell ref="F8:F9"/>
    <mergeCell ref="G8:G9"/>
    <mergeCell ref="H8:O8"/>
    <mergeCell ref="S8:S9"/>
    <mergeCell ref="T8:T9"/>
    <mergeCell ref="U8:AB8"/>
    <mergeCell ref="F33:O33"/>
    <mergeCell ref="F34:G34"/>
    <mergeCell ref="H34:O34"/>
    <mergeCell ref="F48:Q48"/>
    <mergeCell ref="F49:G49"/>
    <mergeCell ref="H49:O49"/>
    <mergeCell ref="P49:Q49"/>
  </mergeCells>
  <conditionalFormatting sqref="H85:O85">
    <cfRule type="cellIs" dxfId="17" priority="17" operator="lessThan">
      <formula>0</formula>
    </cfRule>
    <cfRule type="cellIs" dxfId="16" priority="18" operator="greaterThan">
      <formula>0</formula>
    </cfRule>
  </conditionalFormatting>
  <conditionalFormatting sqref="H98:O98">
    <cfRule type="cellIs" dxfId="15" priority="15" operator="lessThan">
      <formula>0</formula>
    </cfRule>
    <cfRule type="cellIs" dxfId="14" priority="16" operator="greaterThan">
      <formula>0</formula>
    </cfRule>
  </conditionalFormatting>
  <conditionalFormatting sqref="H130:O130">
    <cfRule type="cellIs" dxfId="13" priority="12" operator="equal">
      <formula>"OK"</formula>
    </cfRule>
    <cfRule type="cellIs" dxfId="12" priority="13" operator="lessThan">
      <formula>0</formula>
    </cfRule>
    <cfRule type="cellIs" dxfId="11" priority="14" operator="greaterThan">
      <formula>0</formula>
    </cfRule>
  </conditionalFormatting>
  <conditionalFormatting sqref="H91:O91">
    <cfRule type="cellIs" dxfId="10" priority="10" operator="lessThan">
      <formula>0</formula>
    </cfRule>
    <cfRule type="cellIs" dxfId="9" priority="11" operator="greaterThan">
      <formula>0</formula>
    </cfRule>
  </conditionalFormatting>
  <conditionalFormatting sqref="H184:O184">
    <cfRule type="cellIs" dxfId="8" priority="7" operator="equal">
      <formula>"OK"</formula>
    </cfRule>
    <cfRule type="cellIs" dxfId="7" priority="8" operator="lessThan">
      <formula>0</formula>
    </cfRule>
    <cfRule type="cellIs" dxfId="6" priority="9" operator="greaterThan">
      <formula>0</formula>
    </cfRule>
  </conditionalFormatting>
  <conditionalFormatting sqref="H140:O140">
    <cfRule type="cellIs" dxfId="5" priority="5" operator="lessThan">
      <formula>0</formula>
    </cfRule>
    <cfRule type="cellIs" dxfId="4" priority="6" operator="greaterThan">
      <formula>0</formula>
    </cfRule>
  </conditionalFormatting>
  <conditionalFormatting sqref="H153:O153">
    <cfRule type="cellIs" dxfId="3" priority="3" operator="lessThan">
      <formula>0</formula>
    </cfRule>
    <cfRule type="cellIs" dxfId="2" priority="4" operator="greaterThan">
      <formula>0</formula>
    </cfRule>
  </conditionalFormatting>
  <conditionalFormatting sqref="H146:O146">
    <cfRule type="cellIs" dxfId="1" priority="1" operator="lessThan">
      <formula>0</formula>
    </cfRule>
    <cfRule type="cellIs" dxfId="0" priority="2" operator="greaterThan">
      <formula>0</formula>
    </cfRule>
  </conditionalFormatting>
  <pageMargins left="0.7" right="0.7" top="0.75" bottom="0.75" header="0.3" footer="0.3"/>
  <pageSetup paperSize="8"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2</vt:i4>
      </vt:variant>
    </vt:vector>
  </HeadingPairs>
  <TitlesOfParts>
    <vt:vector size="5" baseType="lpstr">
      <vt:lpstr>ERDF thematic concentration </vt:lpstr>
      <vt:lpstr>MS Ref. Table 2021-27</vt:lpstr>
      <vt:lpstr>Ref. Table SK 2021-27_funds</vt:lpstr>
      <vt:lpstr>'ERDF thematic concentration '!Oblasť_tlače</vt:lpstr>
      <vt:lpstr>'Ref. Table SK 2021-27_funds'!Oblasť_tlače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Roba, Pavol</dc:creator>
  <cp:lastModifiedBy>Autor</cp:lastModifiedBy>
  <dcterms:created xsi:type="dcterms:W3CDTF">2022-06-30T13:00:08Z</dcterms:created>
  <dcterms:modified xsi:type="dcterms:W3CDTF">2022-06-30T18:32:17Z</dcterms:modified>
</cp:coreProperties>
</file>