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16.xml" ContentType="application/vnd.openxmlformats-officedocument.spreadsheetml.pivotCacheDefinition+xml"/>
  <Override PartName="/xl/pivotCache/pivotCacheDefinition17.xml" ContentType="application/vnd.openxmlformats-officedocument.spreadsheetml.pivotCacheDefinition+xml"/>
  <Override PartName="/xl/pivotCache/pivotCacheDefinition18.xml" ContentType="application/vnd.openxmlformats-officedocument.spreadsheetml.pivotCacheDefinition+xml"/>
  <Override PartName="/xl/pivotCache/pivotCacheDefinition19.xml" ContentType="application/vnd.openxmlformats-officedocument.spreadsheetml.pivotCacheDefinition+xml"/>
  <Override PartName="/xl/pivotCache/pivotCacheDefinition20.xml" ContentType="application/vnd.openxmlformats-officedocument.spreadsheetml.pivotCacheDefinition+xml"/>
  <Override PartName="/xl/pivotCache/pivotCacheDefinition21.xml" ContentType="application/vnd.openxmlformats-officedocument.spreadsheetml.pivotCacheDefinition+xml"/>
  <Override PartName="/xl/pivotCache/pivotCacheDefinition22.xml" ContentType="application/vnd.openxmlformats-officedocument.spreadsheetml.pivotCacheDefinition+xml"/>
  <Override PartName="/xl/pivotCache/pivotCacheDefinition23.xml" ContentType="application/vnd.openxmlformats-officedocument.spreadsheetml.pivotCacheDefinition+xml"/>
  <Override PartName="/xl/pivotCache/pivotCacheDefinition24.xml" ContentType="application/vnd.openxmlformats-officedocument.spreadsheetml.pivotCacheDefinition+xml"/>
  <Override PartName="/xl/pivotCache/pivotCacheDefinition25.xml" ContentType="application/vnd.openxmlformats-officedocument.spreadsheetml.pivotCacheDefinition+xml"/>
  <Override PartName="/xl/pivotCache/pivotCacheDefinition26.xml" ContentType="application/vnd.openxmlformats-officedocument.spreadsheetml.pivotCacheDefinition+xml"/>
  <Override PartName="/xl/pivotCache/pivotCacheDefinition27.xml" ContentType="application/vnd.openxmlformats-officedocument.spreadsheetml.pivotCacheDefinition+xml"/>
  <Override PartName="/xl/pivotCache/pivotCacheDefinition28.xml" ContentType="application/vnd.openxmlformats-officedocument.spreadsheetml.pivotCacheDefinition+xml"/>
  <Override PartName="/xl/pivotCache/pivotCacheDefinition29.xml" ContentType="application/vnd.openxmlformats-officedocument.spreadsheetml.pivotCacheDefinition+xml"/>
  <Override PartName="/xl/pivotCache/pivotCacheDefinition30.xml" ContentType="application/vnd.openxmlformats-officedocument.spreadsheetml.pivotCacheDefinition+xml"/>
  <Override PartName="/xl/pivotCache/pivotCacheDefinition31.xml" ContentType="application/vnd.openxmlformats-officedocument.spreadsheetml.pivotCacheDefinition+xml"/>
  <Override PartName="/xl/pivotCache/pivotCacheDefinition32.xml" ContentType="application/vnd.openxmlformats-officedocument.spreadsheetml.pivotCacheDefinition+xml"/>
  <Override PartName="/xl/pivotCache/pivotCacheDefinition33.xml" ContentType="application/vnd.openxmlformats-officedocument.spreadsheetml.pivotCacheDefinition+xml"/>
  <Override PartName="/xl/pivotCache/pivotCacheDefinition34.xml" ContentType="application/vnd.openxmlformats-officedocument.spreadsheetml.pivotCacheDefinition+xml"/>
  <Override PartName="/xl/pivotCache/pivotCacheDefinition35.xml" ContentType="application/vnd.openxmlformats-officedocument.spreadsheetml.pivotCacheDefinition+xml"/>
  <Override PartName="/xl/pivotCache/pivotCacheDefinition36.xml" ContentType="application/vnd.openxmlformats-officedocument.spreadsheetml.pivotCacheDefinition+xml"/>
  <Override PartName="/xl/pivotCache/pivotCacheDefinition37.xml" ContentType="application/vnd.openxmlformats-officedocument.spreadsheetml.pivotCacheDefinition+xml"/>
  <Override PartName="/xl/pivotCache/pivotCacheDefinition38.xml" ContentType="application/vnd.openxmlformats-officedocument.spreadsheetml.pivotCacheDefinition+xml"/>
  <Override PartName="/xl/pivotCache/pivotCacheDefinition39.xml" ContentType="application/vnd.openxmlformats-officedocument.spreadsheetml.pivotCacheDefinition+xml"/>
  <Override PartName="/xl/pivotCache/pivotCacheDefinition40.xml" ContentType="application/vnd.openxmlformats-officedocument.spreadsheetml.pivotCacheDefinition+xml"/>
  <Override PartName="/xl/pivotCache/pivotCacheDefinition41.xml" ContentType="application/vnd.openxmlformats-officedocument.spreadsheetml.pivotCacheDefinition+xml"/>
  <Override PartName="/xl/pivotCache/pivotCacheDefinition42.xml" ContentType="application/vnd.openxmlformats-officedocument.spreadsheetml.pivotCacheDefinition+xml"/>
  <Override PartName="/xl/pivotCache/pivotCacheDefinition43.xml" ContentType="application/vnd.openxmlformats-officedocument.spreadsheetml.pivotCacheDefinition+xml"/>
  <Override PartName="/xl/pivotCache/pivotCacheDefinition44.xml" ContentType="application/vnd.openxmlformats-officedocument.spreadsheetml.pivotCacheDefinition+xml"/>
  <Override PartName="/xl/pivotCache/pivotCacheDefinition45.xml" ContentType="application/vnd.openxmlformats-officedocument.spreadsheetml.pivotCacheDefinition+xml"/>
  <Override PartName="/xl/pivotCache/pivotCacheDefinition46.xml" ContentType="application/vnd.openxmlformats-officedocument.spreadsheetml.pivotCacheDefinition+xml"/>
  <Override PartName="/xl/pivotCache/pivotCacheDefinition47.xml" ContentType="application/vnd.openxmlformats-officedocument.spreadsheetml.pivotCacheDefinition+xml"/>
  <Override PartName="/xl/pivotCache/pivotCacheDefinition48.xml" ContentType="application/vnd.openxmlformats-officedocument.spreadsheetml.pivotCacheDefinition+xml"/>
  <Override PartName="/xl/pivotCache/pivotCacheDefinition49.xml" ContentType="application/vnd.openxmlformats-officedocument.spreadsheetml.pivotCacheDefinition+xml"/>
  <Override PartName="/xl/pivotCache/pivotCacheDefinition50.xml" ContentType="application/vnd.openxmlformats-officedocument.spreadsheetml.pivotCacheDefinition+xml"/>
  <Override PartName="/xl/pivotCache/pivotCacheDefinition51.xml" ContentType="application/vnd.openxmlformats-officedocument.spreadsheetml.pivotCacheDefinition+xml"/>
  <Override PartName="/xl/pivotCache/pivotCacheDefinition52.xml" ContentType="application/vnd.openxmlformats-officedocument.spreadsheetml.pivotCacheDefinition+xml"/>
  <Override PartName="/xl/pivotCache/pivotCacheDefinition53.xml" ContentType="application/vnd.openxmlformats-officedocument.spreadsheetml.pivotCacheDefinition+xml"/>
  <Override PartName="/xl/pivotCache/pivotCacheDefinition54.xml" ContentType="application/vnd.openxmlformats-officedocument.spreadsheetml.pivotCacheDefinition+xml"/>
  <Override PartName="/xl/pivotCache/pivotCacheDefinition55.xml" ContentType="application/vnd.openxmlformats-officedocument.spreadsheetml.pivotCacheDefinition+xml"/>
  <Override PartName="/xl/pivotCache/pivotCacheDefinition56.xml" ContentType="application/vnd.openxmlformats-officedocument.spreadsheetml.pivotCacheDefinition+xml"/>
  <Override PartName="/xl/pivotCache/pivotCacheDefinition57.xml" ContentType="application/vnd.openxmlformats-officedocument.spreadsheetml.pivotCacheDefinition+xml"/>
  <Override PartName="/xl/pivotCache/pivotCacheDefinition58.xml" ContentType="application/vnd.openxmlformats-officedocument.spreadsheetml.pivotCacheDefinition+xml"/>
  <Override PartName="/xl/pivotCache/pivotCacheDefinition59.xml" ContentType="application/vnd.openxmlformats-officedocument.spreadsheetml.pivotCacheDefinition+xml"/>
  <Override PartName="/xl/pivotCache/pivotCacheDefinition60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Robota\ETS2\"/>
    </mc:Choice>
  </mc:AlternateContent>
  <xr:revisionPtr revIDLastSave="0" documentId="13_ncr:1_{A0C0AAE2-90F4-452F-BC8C-742CD05770F7}" xr6:coauthVersionLast="47" xr6:coauthVersionMax="47" xr10:uidLastSave="{00000000-0000-0000-0000-000000000000}"/>
  <bookViews>
    <workbookView xWindow="-28920" yWindow="-120" windowWidth="29040" windowHeight="15720" tabRatio="807" firstSheet="1" activeTab="6" xr2:uid="{F047394C-630E-4EFD-9DC2-5453ABB82DF7}"/>
  </bookViews>
  <sheets>
    <sheet name="RelativePath" sheetId="8" r:id="rId1"/>
    <sheet name="DB_energie" sheetId="1" r:id="rId2"/>
    <sheet name="energet_triedy" sheetId="2" r:id="rId3"/>
    <sheet name="emisne_faktory_ceny" sheetId="3" r:id="rId4"/>
    <sheet name="ETS2" sheetId="6" r:id="rId5"/>
    <sheet name="PHM_spotreba" sheetId="7" r:id="rId6"/>
    <sheet name="Vyhodnotenie-55.35" sheetId="9" r:id="rId7"/>
    <sheet name="Vyhodnotenie-86.1" sheetId="10" r:id="rId8"/>
    <sheet name="Vyhodnotenie-104.55" sheetId="11" r:id="rId9"/>
    <sheet name="Vyhodnotenie-150.06" sheetId="12" r:id="rId10"/>
    <sheet name="Vyhodnotenie-196.8" sheetId="13" r:id="rId11"/>
    <sheet name="Vyhodnotenie_PHM" sheetId="14" r:id="rId12"/>
  </sheets>
  <definedNames>
    <definedName name="RelativePath">RelativePath!$B$2</definedName>
  </definedNames>
  <calcPr calcId="191029"/>
  <pivotCaches>
    <pivotCache cacheId="0" r:id="rId13"/>
    <pivotCache cacheId="1" r:id="rId14"/>
    <pivotCache cacheId="2" r:id="rId15"/>
    <pivotCache cacheId="3" r:id="rId16"/>
    <pivotCache cacheId="4" r:id="rId17"/>
    <pivotCache cacheId="5" r:id="rId18"/>
    <pivotCache cacheId="6" r:id="rId19"/>
    <pivotCache cacheId="7" r:id="rId20"/>
    <pivotCache cacheId="8" r:id="rId21"/>
    <pivotCache cacheId="9" r:id="rId22"/>
    <pivotCache cacheId="10" r:id="rId23"/>
    <pivotCache cacheId="11" r:id="rId24"/>
    <pivotCache cacheId="12" r:id="rId25"/>
    <pivotCache cacheId="13" r:id="rId26"/>
    <pivotCache cacheId="14" r:id="rId27"/>
    <pivotCache cacheId="15" r:id="rId28"/>
    <pivotCache cacheId="16" r:id="rId29"/>
    <pivotCache cacheId="17" r:id="rId30"/>
    <pivotCache cacheId="18" r:id="rId31"/>
    <pivotCache cacheId="19" r:id="rId32"/>
    <pivotCache cacheId="20" r:id="rId33"/>
    <pivotCache cacheId="21" r:id="rId34"/>
    <pivotCache cacheId="22" r:id="rId35"/>
    <pivotCache cacheId="23" r:id="rId36"/>
    <pivotCache cacheId="24" r:id="rId37"/>
    <pivotCache cacheId="25" r:id="rId38"/>
    <pivotCache cacheId="26" r:id="rId39"/>
    <pivotCache cacheId="27" r:id="rId40"/>
    <pivotCache cacheId="28" r:id="rId41"/>
    <pivotCache cacheId="29" r:id="rId42"/>
    <pivotCache cacheId="30" r:id="rId43"/>
    <pivotCache cacheId="31" r:id="rId44"/>
    <pivotCache cacheId="32" r:id="rId45"/>
    <pivotCache cacheId="33" r:id="rId46"/>
    <pivotCache cacheId="34" r:id="rId47"/>
    <pivotCache cacheId="35" r:id="rId48"/>
    <pivotCache cacheId="36" r:id="rId49"/>
    <pivotCache cacheId="37" r:id="rId50"/>
    <pivotCache cacheId="38" r:id="rId51"/>
    <pivotCache cacheId="39" r:id="rId52"/>
    <pivotCache cacheId="40" r:id="rId53"/>
    <pivotCache cacheId="41" r:id="rId54"/>
    <pivotCache cacheId="42" r:id="rId55"/>
    <pivotCache cacheId="43" r:id="rId56"/>
    <pivotCache cacheId="44" r:id="rId57"/>
    <pivotCache cacheId="45" r:id="rId58"/>
    <pivotCache cacheId="46" r:id="rId59"/>
    <pivotCache cacheId="47" r:id="rId60"/>
    <pivotCache cacheId="48" r:id="rId61"/>
    <pivotCache cacheId="49" r:id="rId62"/>
    <pivotCache cacheId="50" r:id="rId63"/>
    <pivotCache cacheId="51" r:id="rId64"/>
    <pivotCache cacheId="52" r:id="rId65"/>
    <pivotCache cacheId="53" r:id="rId66"/>
    <pivotCache cacheId="54" r:id="rId67"/>
    <pivotCache cacheId="55" r:id="rId68"/>
    <pivotCache cacheId="56" r:id="rId69"/>
    <pivotCache cacheId="57" r:id="rId70"/>
    <pivotCache cacheId="58" r:id="rId71"/>
    <pivotCache cacheId="59" r:id="rId72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DB_energie_1d449635-dd56-4c03-b25a-7b99637b1942" name="DB_energie" connection="Query - DB_energie"/>
          <x15:modelTable id="emisne_faktory_ceny_1a9e7b97-03a5-4d0d-b1d5-3c119e4705d8" name="emisne_faktory_ceny" connection="Query - emisne_faktory_ceny"/>
          <x15:modelTable id="ETS2_2ca0be72-58dd-4083-86d5-64b2bccce509" name="ETS2" connection="Query - ETS2"/>
          <x15:modelTable id="Spolu_5aa029fd-c8c8-44e3-b8a0-b08b554d09af" name="Spolu" connection="Query - Spolu"/>
          <x15:modelTable id="ETS2_vozidla_4e6e3252-715c-4cf7-aab3-09fb3a5ff58f" name="ETS2_vozidla" connection="Query - ETS2_vozidla"/>
          <x15:modelTable id="PHM_spotreba_5c74c909-0ef5-4df6-9f0b-882a234f20d1" name="PHM_spotreba" connection="Query - PHM_spotreba"/>
          <x15:modelTable id="Spolu_vozidla_b071ff5e-6b06-4cfa-b866-45add4a58542" name="Spolu_vozidla" connection="Query - Spolu_vozidl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4" i="2" l="1"/>
  <c r="J13" i="2"/>
  <c r="J12" i="2"/>
  <c r="J11" i="2"/>
  <c r="B15" i="6"/>
  <c r="I124" i="14"/>
  <c r="I122" i="14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G23" i="7" s="1"/>
  <c r="F24" i="7"/>
  <c r="G24" i="7" s="1"/>
  <c r="F25" i="7"/>
  <c r="G25" i="7" s="1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3" i="7"/>
  <c r="F2" i="7"/>
  <c r="D28" i="3"/>
  <c r="B28" i="3"/>
  <c r="C28" i="3" s="1"/>
  <c r="D27" i="3"/>
  <c r="B27" i="3"/>
  <c r="C27" i="3" s="1"/>
  <c r="G37" i="7"/>
  <c r="G42" i="7"/>
  <c r="H14" i="2"/>
  <c r="E74" i="1" s="1"/>
  <c r="G74" i="1" s="1"/>
  <c r="H13" i="2"/>
  <c r="G14" i="2"/>
  <c r="E69" i="1" s="1"/>
  <c r="G69" i="1" s="1"/>
  <c r="G13" i="2"/>
  <c r="E26" i="1" s="1"/>
  <c r="G26" i="1" s="1"/>
  <c r="F14" i="2"/>
  <c r="E63" i="1" s="1"/>
  <c r="G63" i="1" s="1"/>
  <c r="F13" i="2"/>
  <c r="E24" i="1" s="1"/>
  <c r="G24" i="1" s="1"/>
  <c r="E14" i="2"/>
  <c r="E56" i="1" s="1"/>
  <c r="G56" i="1" s="1"/>
  <c r="E13" i="2"/>
  <c r="E14" i="1" s="1"/>
  <c r="G14" i="1" s="1"/>
  <c r="D14" i="2"/>
  <c r="E50" i="1" s="1"/>
  <c r="G50" i="1" s="1"/>
  <c r="D13" i="2"/>
  <c r="E10" i="1" s="1"/>
  <c r="G10" i="1" s="1"/>
  <c r="H12" i="2"/>
  <c r="D77" i="1" s="1"/>
  <c r="F77" i="1" s="1"/>
  <c r="G12" i="2"/>
  <c r="D68" i="1" s="1"/>
  <c r="F68" i="1" s="1"/>
  <c r="F12" i="2"/>
  <c r="D63" i="1" s="1"/>
  <c r="F63" i="1" s="1"/>
  <c r="E12" i="2"/>
  <c r="D56" i="1" s="1"/>
  <c r="F56" i="1" s="1"/>
  <c r="D12" i="2"/>
  <c r="D51" i="1" s="1"/>
  <c r="F51" i="1" s="1"/>
  <c r="C14" i="3"/>
  <c r="C13" i="3"/>
  <c r="C12" i="3"/>
  <c r="C11" i="3"/>
  <c r="C10" i="3"/>
  <c r="C9" i="3"/>
  <c r="C8" i="3"/>
  <c r="C7" i="3"/>
  <c r="C6" i="3"/>
  <c r="C5" i="3"/>
  <c r="C4" i="3"/>
  <c r="C3" i="3"/>
  <c r="C2" i="3"/>
  <c r="H11" i="2"/>
  <c r="D32" i="1" s="1"/>
  <c r="F32" i="1" s="1"/>
  <c r="G11" i="2"/>
  <c r="D26" i="1" s="1"/>
  <c r="F26" i="1" s="1"/>
  <c r="F11" i="2"/>
  <c r="D25" i="1" s="1"/>
  <c r="F25" i="1" s="1"/>
  <c r="E11" i="2"/>
  <c r="D15" i="1" s="1"/>
  <c r="F15" i="1" s="1"/>
  <c r="D11" i="2"/>
  <c r="D13" i="1" s="1"/>
  <c r="F13" i="1" s="1"/>
  <c r="E3" i="7"/>
  <c r="E4" i="7"/>
  <c r="E5" i="7"/>
  <c r="E6" i="7"/>
  <c r="E7" i="7"/>
  <c r="E8" i="7"/>
  <c r="E9" i="7"/>
  <c r="E10" i="7"/>
  <c r="E11" i="7"/>
  <c r="E12" i="7"/>
  <c r="G12" i="7" s="1"/>
  <c r="E13" i="7"/>
  <c r="E14" i="7"/>
  <c r="G14" i="7" s="1"/>
  <c r="E15" i="7"/>
  <c r="G15" i="7" s="1"/>
  <c r="E16" i="7"/>
  <c r="G16" i="7" s="1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G32" i="7" s="1"/>
  <c r="E33" i="7"/>
  <c r="E34" i="7"/>
  <c r="G34" i="7" s="1"/>
  <c r="E35" i="7"/>
  <c r="G35" i="7" s="1"/>
  <c r="E36" i="7"/>
  <c r="G36" i="7" s="1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2" i="7"/>
  <c r="P15" i="3"/>
  <c r="P17" i="3" s="1"/>
  <c r="E13" i="3" s="1"/>
  <c r="L15" i="3"/>
  <c r="L4" i="3"/>
  <c r="L6" i="3" s="1"/>
  <c r="B2" i="8" a="1"/>
  <c r="B2" i="8" s="1"/>
  <c r="B13" i="6"/>
  <c r="B12" i="6"/>
  <c r="B11" i="6"/>
  <c r="B10" i="6"/>
  <c r="B9" i="6"/>
  <c r="E4" i="1"/>
  <c r="G4" i="1" s="1"/>
  <c r="E5" i="1"/>
  <c r="G5" i="1" s="1"/>
  <c r="E6" i="1"/>
  <c r="G6" i="1" s="1"/>
  <c r="E7" i="1"/>
  <c r="G7" i="1" s="1"/>
  <c r="E13" i="1"/>
  <c r="G13" i="1" s="1"/>
  <c r="E15" i="1"/>
  <c r="G15" i="1" s="1"/>
  <c r="E20" i="1"/>
  <c r="G20" i="1" s="1"/>
  <c r="E21" i="1"/>
  <c r="G21" i="1" s="1"/>
  <c r="E22" i="1"/>
  <c r="G22" i="1" s="1"/>
  <c r="E23" i="1"/>
  <c r="G23" i="1" s="1"/>
  <c r="E32" i="1"/>
  <c r="G32" i="1" s="1"/>
  <c r="E33" i="1"/>
  <c r="G33" i="1" s="1"/>
  <c r="E34" i="1"/>
  <c r="G34" i="1" s="1"/>
  <c r="E35" i="1"/>
  <c r="G35" i="1" s="1"/>
  <c r="E36" i="1"/>
  <c r="G36" i="1" s="1"/>
  <c r="E37" i="1"/>
  <c r="G37" i="1" s="1"/>
  <c r="E44" i="1"/>
  <c r="G44" i="1" s="1"/>
  <c r="E45" i="1"/>
  <c r="G45" i="1" s="1"/>
  <c r="E46" i="1"/>
  <c r="G46" i="1" s="1"/>
  <c r="E47" i="1"/>
  <c r="G47" i="1" s="1"/>
  <c r="E48" i="1"/>
  <c r="G48" i="1" s="1"/>
  <c r="E49" i="1"/>
  <c r="G49" i="1" s="1"/>
  <c r="E61" i="1"/>
  <c r="G61" i="1" s="1"/>
  <c r="E68" i="1"/>
  <c r="G68" i="1" s="1"/>
  <c r="E70" i="1"/>
  <c r="G70" i="1" s="1"/>
  <c r="E71" i="1"/>
  <c r="G71" i="1" s="1"/>
  <c r="E72" i="1"/>
  <c r="G72" i="1" s="1"/>
  <c r="E73" i="1"/>
  <c r="G73" i="1" s="1"/>
  <c r="E2" i="1"/>
  <c r="G2" i="1" s="1"/>
  <c r="D3" i="1"/>
  <c r="F3" i="1" s="1"/>
  <c r="D4" i="1"/>
  <c r="F4" i="1" s="1"/>
  <c r="D20" i="1"/>
  <c r="F20" i="1" s="1"/>
  <c r="D21" i="1"/>
  <c r="F21" i="1" s="1"/>
  <c r="D22" i="1"/>
  <c r="F22" i="1" s="1"/>
  <c r="D23" i="1"/>
  <c r="F23" i="1" s="1"/>
  <c r="D24" i="1"/>
  <c r="F24" i="1" s="1"/>
  <c r="D36" i="1"/>
  <c r="F36" i="1" s="1"/>
  <c r="D44" i="1"/>
  <c r="F44" i="1" s="1"/>
  <c r="D45" i="1"/>
  <c r="F45" i="1" s="1"/>
  <c r="D46" i="1"/>
  <c r="F46" i="1" s="1"/>
  <c r="D47" i="1"/>
  <c r="F47" i="1" s="1"/>
  <c r="D48" i="1"/>
  <c r="F48" i="1" s="1"/>
  <c r="D49" i="1"/>
  <c r="F49" i="1" s="1"/>
  <c r="D50" i="1"/>
  <c r="F50" i="1" s="1"/>
  <c r="D57" i="1"/>
  <c r="F57" i="1" s="1"/>
  <c r="D58" i="1"/>
  <c r="F58" i="1" s="1"/>
  <c r="D59" i="1"/>
  <c r="F59" i="1" s="1"/>
  <c r="D60" i="1"/>
  <c r="F60" i="1" s="1"/>
  <c r="D61" i="1"/>
  <c r="F61" i="1" s="1"/>
  <c r="D67" i="1"/>
  <c r="F67" i="1" s="1"/>
  <c r="D69" i="1"/>
  <c r="F69" i="1" s="1"/>
  <c r="D70" i="1"/>
  <c r="F70" i="1" s="1"/>
  <c r="D71" i="1"/>
  <c r="F71" i="1" s="1"/>
  <c r="D2" i="1"/>
  <c r="F2" i="1" s="1"/>
  <c r="P16" i="3"/>
  <c r="L18" i="3"/>
  <c r="L17" i="3"/>
  <c r="L19" i="3" s="1"/>
  <c r="L20" i="3" s="1"/>
  <c r="E11" i="3" s="1"/>
  <c r="E12" i="3" s="1"/>
  <c r="P14" i="3"/>
  <c r="E9" i="3"/>
  <c r="V5" i="3"/>
  <c r="E10" i="3"/>
  <c r="S5" i="3"/>
  <c r="E8" i="3"/>
  <c r="P5" i="3"/>
  <c r="L5" i="3"/>
  <c r="E14" i="3"/>
  <c r="E4" i="3"/>
  <c r="E3" i="3"/>
  <c r="E2" i="3"/>
  <c r="C12" i="2"/>
  <c r="C13" i="2"/>
  <c r="E3" i="1" s="1"/>
  <c r="G3" i="1" s="1"/>
  <c r="C14" i="2"/>
  <c r="C11" i="2"/>
  <c r="D5" i="1" s="1"/>
  <c r="F5" i="1" s="1"/>
  <c r="K6" i="9"/>
  <c r="K6" i="13"/>
  <c r="K6" i="12"/>
  <c r="K6" i="10"/>
  <c r="K6" i="11"/>
  <c r="G40" i="7" l="1"/>
  <c r="G20" i="7"/>
  <c r="G17" i="7"/>
  <c r="G33" i="7"/>
  <c r="G13" i="7"/>
  <c r="G3" i="7"/>
  <c r="G47" i="7"/>
  <c r="G27" i="7"/>
  <c r="G7" i="7"/>
  <c r="G46" i="7"/>
  <c r="G26" i="7"/>
  <c r="G6" i="7"/>
  <c r="G45" i="7"/>
  <c r="G5" i="7"/>
  <c r="G44" i="7"/>
  <c r="G4" i="7"/>
  <c r="G39" i="7"/>
  <c r="G19" i="7"/>
  <c r="G38" i="7"/>
  <c r="G18" i="7"/>
  <c r="G2" i="7"/>
  <c r="G51" i="7"/>
  <c r="G31" i="7"/>
  <c r="G11" i="7"/>
  <c r="E27" i="3"/>
  <c r="F27" i="3" s="1"/>
  <c r="E28" i="3"/>
  <c r="F28" i="3" s="1"/>
  <c r="G50" i="7"/>
  <c r="G30" i="7"/>
  <c r="G10" i="7"/>
  <c r="G49" i="7"/>
  <c r="G29" i="7"/>
  <c r="G9" i="7"/>
  <c r="G48" i="7"/>
  <c r="G28" i="7"/>
  <c r="G8" i="7"/>
  <c r="G22" i="7"/>
  <c r="G43" i="7"/>
  <c r="G41" i="7"/>
  <c r="G21" i="7"/>
  <c r="D66" i="1"/>
  <c r="F66" i="1" s="1"/>
  <c r="D17" i="1"/>
  <c r="F17" i="1" s="1"/>
  <c r="D35" i="1"/>
  <c r="F35" i="1" s="1"/>
  <c r="E59" i="1"/>
  <c r="G59" i="1" s="1"/>
  <c r="D12" i="1"/>
  <c r="F12" i="1" s="1"/>
  <c r="D11" i="1"/>
  <c r="F11" i="1" s="1"/>
  <c r="D78" i="1"/>
  <c r="F78" i="1" s="1"/>
  <c r="E29" i="1"/>
  <c r="G29" i="1" s="1"/>
  <c r="D55" i="1"/>
  <c r="F55" i="1" s="1"/>
  <c r="D29" i="1"/>
  <c r="F29" i="1" s="1"/>
  <c r="D9" i="1"/>
  <c r="F9" i="1" s="1"/>
  <c r="H9" i="1" s="1"/>
  <c r="E54" i="1"/>
  <c r="G54" i="1" s="1"/>
  <c r="H54" i="1" s="1"/>
  <c r="E28" i="1"/>
  <c r="G28" i="1" s="1"/>
  <c r="H28" i="1" s="1"/>
  <c r="D65" i="1"/>
  <c r="F65" i="1" s="1"/>
  <c r="E11" i="1"/>
  <c r="G11" i="1" s="1"/>
  <c r="H11" i="1" s="1"/>
  <c r="D62" i="1"/>
  <c r="F62" i="1" s="1"/>
  <c r="D34" i="1"/>
  <c r="F34" i="1" s="1"/>
  <c r="H34" i="1" s="1"/>
  <c r="D33" i="1"/>
  <c r="F33" i="1" s="1"/>
  <c r="H33" i="1" s="1"/>
  <c r="E31" i="1"/>
  <c r="G31" i="1" s="1"/>
  <c r="D31" i="1"/>
  <c r="F31" i="1" s="1"/>
  <c r="D54" i="1"/>
  <c r="F54" i="1" s="1"/>
  <c r="D28" i="1"/>
  <c r="F28" i="1" s="1"/>
  <c r="D8" i="1"/>
  <c r="F8" i="1" s="1"/>
  <c r="E53" i="1"/>
  <c r="G53" i="1" s="1"/>
  <c r="E27" i="1"/>
  <c r="G27" i="1" s="1"/>
  <c r="D64" i="1"/>
  <c r="F64" i="1" s="1"/>
  <c r="E12" i="1"/>
  <c r="G12" i="1" s="1"/>
  <c r="D16" i="1"/>
  <c r="F16" i="1" s="1"/>
  <c r="E60" i="1"/>
  <c r="G60" i="1" s="1"/>
  <c r="H60" i="1" s="1"/>
  <c r="E58" i="1"/>
  <c r="G58" i="1" s="1"/>
  <c r="H58" i="1" s="1"/>
  <c r="E57" i="1"/>
  <c r="G57" i="1" s="1"/>
  <c r="H57" i="1" s="1"/>
  <c r="E30" i="1"/>
  <c r="G30" i="1" s="1"/>
  <c r="H30" i="1" s="1"/>
  <c r="D10" i="1"/>
  <c r="F10" i="1" s="1"/>
  <c r="H10" i="1" s="1"/>
  <c r="D53" i="1"/>
  <c r="F53" i="1" s="1"/>
  <c r="H53" i="1" s="1"/>
  <c r="D27" i="1"/>
  <c r="F27" i="1" s="1"/>
  <c r="H27" i="1" s="1"/>
  <c r="D7" i="1"/>
  <c r="F7" i="1" s="1"/>
  <c r="E52" i="1"/>
  <c r="G52" i="1" s="1"/>
  <c r="D19" i="1"/>
  <c r="F19" i="1" s="1"/>
  <c r="D18" i="1"/>
  <c r="F18" i="1" s="1"/>
  <c r="D37" i="1"/>
  <c r="F37" i="1" s="1"/>
  <c r="E9" i="1"/>
  <c r="G9" i="1" s="1"/>
  <c r="D14" i="1"/>
  <c r="F14" i="1" s="1"/>
  <c r="H14" i="1" s="1"/>
  <c r="E8" i="1"/>
  <c r="G8" i="1" s="1"/>
  <c r="H8" i="1" s="1"/>
  <c r="D79" i="1"/>
  <c r="F79" i="1" s="1"/>
  <c r="H79" i="1" s="1"/>
  <c r="D30" i="1"/>
  <c r="F30" i="1" s="1"/>
  <c r="E55" i="1"/>
  <c r="G55" i="1" s="1"/>
  <c r="H55" i="1" s="1"/>
  <c r="D75" i="1"/>
  <c r="F75" i="1" s="1"/>
  <c r="D73" i="1"/>
  <c r="F73" i="1" s="1"/>
  <c r="H73" i="1" s="1"/>
  <c r="D52" i="1"/>
  <c r="F52" i="1" s="1"/>
  <c r="H52" i="1" s="1"/>
  <c r="D6" i="1"/>
  <c r="F6" i="1" s="1"/>
  <c r="H6" i="1" s="1"/>
  <c r="E51" i="1"/>
  <c r="G51" i="1" s="1"/>
  <c r="H51" i="1" s="1"/>
  <c r="E25" i="1"/>
  <c r="G25" i="1" s="1"/>
  <c r="H25" i="1" s="1"/>
  <c r="D76" i="1"/>
  <c r="F76" i="1" s="1"/>
  <c r="D74" i="1"/>
  <c r="F74" i="1" s="1"/>
  <c r="H74" i="1" s="1"/>
  <c r="D72" i="1"/>
  <c r="F72" i="1" s="1"/>
  <c r="E79" i="1"/>
  <c r="G79" i="1" s="1"/>
  <c r="E78" i="1"/>
  <c r="G78" i="1" s="1"/>
  <c r="E77" i="1"/>
  <c r="G77" i="1" s="1"/>
  <c r="H77" i="1" s="1"/>
  <c r="E76" i="1"/>
  <c r="G76" i="1" s="1"/>
  <c r="H76" i="1" s="1"/>
  <c r="E75" i="1"/>
  <c r="G75" i="1" s="1"/>
  <c r="E65" i="1"/>
  <c r="G65" i="1" s="1"/>
  <c r="E64" i="1"/>
  <c r="G64" i="1" s="1"/>
  <c r="H64" i="1" s="1"/>
  <c r="E62" i="1"/>
  <c r="G62" i="1" s="1"/>
  <c r="E67" i="1"/>
  <c r="G67" i="1" s="1"/>
  <c r="H67" i="1" s="1"/>
  <c r="E66" i="1"/>
  <c r="G66" i="1" s="1"/>
  <c r="H66" i="1" s="1"/>
  <c r="E19" i="1"/>
  <c r="G19" i="1" s="1"/>
  <c r="E18" i="1"/>
  <c r="G18" i="1" s="1"/>
  <c r="E17" i="1"/>
  <c r="G17" i="1" s="1"/>
  <c r="E16" i="1"/>
  <c r="G16" i="1" s="1"/>
  <c r="L7" i="3"/>
  <c r="L8" i="3" s="1"/>
  <c r="E5" i="3" s="1"/>
  <c r="E6" i="3" s="1"/>
  <c r="E7" i="3" s="1"/>
  <c r="H47" i="1"/>
  <c r="H7" i="1"/>
  <c r="H61" i="1"/>
  <c r="H21" i="1"/>
  <c r="H13" i="1"/>
  <c r="H20" i="1"/>
  <c r="H36" i="1"/>
  <c r="H78" i="1"/>
  <c r="H37" i="1"/>
  <c r="H59" i="1"/>
  <c r="H56" i="1"/>
  <c r="H35" i="1"/>
  <c r="H72" i="1"/>
  <c r="H32" i="1"/>
  <c r="H71" i="1"/>
  <c r="H70" i="1"/>
  <c r="H50" i="1"/>
  <c r="H15" i="1"/>
  <c r="H68" i="1"/>
  <c r="H48" i="1"/>
  <c r="H5" i="1"/>
  <c r="H4" i="1"/>
  <c r="H23" i="1"/>
  <c r="H22" i="1"/>
  <c r="H49" i="1"/>
  <c r="H2" i="1"/>
  <c r="H45" i="1"/>
  <c r="H44" i="1"/>
  <c r="H63" i="1"/>
  <c r="H3" i="1"/>
  <c r="H69" i="1"/>
  <c r="H26" i="1"/>
  <c r="H24" i="1"/>
  <c r="H46" i="1"/>
  <c r="H31" i="1" l="1"/>
  <c r="H12" i="1"/>
  <c r="H75" i="1"/>
  <c r="H29" i="1"/>
  <c r="H65" i="1"/>
  <c r="E83" i="1"/>
  <c r="G83" i="1" s="1"/>
  <c r="H16" i="1"/>
  <c r="H17" i="1"/>
  <c r="H62" i="1"/>
  <c r="H18" i="1"/>
  <c r="H19" i="1"/>
  <c r="D85" i="1"/>
  <c r="F85" i="1" s="1"/>
  <c r="D84" i="1"/>
  <c r="F84" i="1" s="1"/>
  <c r="E38" i="1"/>
  <c r="G38" i="1" s="1"/>
  <c r="E40" i="1"/>
  <c r="G40" i="1" s="1"/>
  <c r="E41" i="1"/>
  <c r="G41" i="1" s="1"/>
  <c r="D40" i="1"/>
  <c r="F40" i="1" s="1"/>
  <c r="D43" i="1"/>
  <c r="F43" i="1" s="1"/>
  <c r="D39" i="1"/>
  <c r="F39" i="1" s="1"/>
  <c r="E80" i="1"/>
  <c r="G80" i="1" s="1"/>
  <c r="E81" i="1"/>
  <c r="G81" i="1" s="1"/>
  <c r="E82" i="1"/>
  <c r="G82" i="1" s="1"/>
  <c r="D83" i="1"/>
  <c r="F83" i="1" s="1"/>
  <c r="D80" i="1"/>
  <c r="F80" i="1" s="1"/>
  <c r="D81" i="1"/>
  <c r="F81" i="1" s="1"/>
  <c r="D82" i="1"/>
  <c r="F82" i="1" s="1"/>
  <c r="E42" i="1" l="1"/>
  <c r="G42" i="1" s="1"/>
  <c r="E39" i="1"/>
  <c r="G39" i="1" s="1"/>
  <c r="H39" i="1" s="1"/>
  <c r="E43" i="1"/>
  <c r="G43" i="1" s="1"/>
  <c r="H43" i="1" s="1"/>
  <c r="E84" i="1"/>
  <c r="G84" i="1" s="1"/>
  <c r="H84" i="1" s="1"/>
  <c r="E85" i="1"/>
  <c r="G85" i="1" s="1"/>
  <c r="H85" i="1" s="1"/>
  <c r="D38" i="1"/>
  <c r="F38" i="1" s="1"/>
  <c r="H38" i="1" s="1"/>
  <c r="D41" i="1"/>
  <c r="F41" i="1" s="1"/>
  <c r="H41" i="1" s="1"/>
  <c r="D42" i="1"/>
  <c r="F42" i="1" s="1"/>
  <c r="H80" i="1"/>
  <c r="H81" i="1"/>
  <c r="H40" i="1"/>
  <c r="H82" i="1"/>
  <c r="H83" i="1"/>
  <c r="H42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Tihanyi, Marián</author>
  </authors>
  <commentList>
    <comment ref="L2" authorId="0" shapeId="0" xr:uid="{8995B4EB-9506-4981-A323-86CDB88E8693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Google AI</t>
        </r>
      </text>
    </comment>
    <comment ref="L3" authorId="0" shapeId="0" xr:uid="{1D142BA7-1281-4AEE-84BB-4940CAAA6583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Vyhl. 364/2012</t>
        </r>
      </text>
    </comment>
    <comment ref="P3" authorId="0" shapeId="0" xr:uid="{8C591545-B0C3-48A3-ADC9-19E9695D101A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Vyhl. 364/2012</t>
        </r>
      </text>
    </comment>
    <comment ref="S3" authorId="0" shapeId="0" xr:uid="{C14C65EB-190D-4C93-985E-E5140FB85DE8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Vyhl. 364/2012</t>
        </r>
      </text>
    </comment>
    <comment ref="V3" authorId="0" shapeId="0" xr:uid="{DA71204F-0CA9-4C1E-B48C-B6D8F61B99FD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Vuhl. 364/2012</t>
        </r>
      </text>
    </comment>
    <comment ref="L4" authorId="0" shapeId="0" xr:uid="{58E3A544-D4F7-4617-91CF-87AE3BED956F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Google AI</t>
        </r>
      </text>
    </comment>
    <comment ref="P4" authorId="0" shapeId="0" xr:uid="{9D449847-1313-45D4-B3AB-D031B63CC4E2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ridepal.sk</t>
        </r>
      </text>
    </comment>
    <comment ref="S4" authorId="0" shapeId="0" xr:uid="{E9964B23-7B7E-4E6C-AFB6-E5C63475EA5B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ridepal.sk</t>
        </r>
      </text>
    </comment>
    <comment ref="V4" authorId="0" shapeId="0" xr:uid="{8E90F721-8074-426A-8392-F9191EC158F4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ridepal.sk</t>
        </r>
      </text>
    </comment>
    <comment ref="L13" authorId="0" shapeId="0" xr:uid="{73E3C86A-69A3-4E80-AE38-65264A6D43D5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Google AI</t>
        </r>
      </text>
    </comment>
    <comment ref="P13" authorId="0" shapeId="0" xr:uid="{8FAA2333-1DF6-41FF-AD88-D302B68B23C2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slovnaft.sk</t>
        </r>
      </text>
    </comment>
    <comment ref="L14" authorId="0" shapeId="0" xr:uid="{B6D28F9B-1911-4D80-AA82-CAC79261DB54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Vyhl. 364/2012</t>
        </r>
      </text>
    </comment>
    <comment ref="P14" authorId="0" shapeId="0" xr:uid="{B3CE3F81-75A8-4DDD-AD38-28C94F9BBDE3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slovnaft.sk</t>
        </r>
      </text>
    </comment>
    <comment ref="P15" authorId="0" shapeId="0" xr:uid="{1EBF1C71-041D-4089-B302-11ED5600A50E}">
      <text>
        <r>
          <rPr>
            <b/>
            <sz val="9"/>
            <color indexed="81"/>
            <rFont val="Tahoma"/>
            <family val="2"/>
            <charset val="238"/>
          </rPr>
          <t>Tihanyi, Marián:</t>
        </r>
        <r>
          <rPr>
            <sz val="9"/>
            <color indexed="81"/>
            <rFont val="Tahoma"/>
            <family val="2"/>
            <charset val="238"/>
          </rPr>
          <t xml:space="preserve">
Zdroj: https://www.oilpriceapi.com/live/hfo-380-marine-fuel-price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91DC6E-29F0-4FED-93BB-735F6C4D316A}" name="Query - DB_energie" description="Connection to the 'DB_energie' query in the workbook." type="100" refreshedVersion="8" minRefreshableVersion="5" refreshOnLoad="1" saveData="1">
    <extLst>
      <ext xmlns:x15="http://schemas.microsoft.com/office/spreadsheetml/2010/11/main" uri="{DE250136-89BD-433C-8126-D09CA5730AF9}">
        <x15:connection id="c6437819-b709-4737-855f-f341753043a3"/>
      </ext>
    </extLst>
  </connection>
  <connection id="2" xr16:uid="{AB2DB25D-D25D-414E-B705-446EB2DEC980}" name="Query - emisne_faktory_ceny" description="Connection to the 'emisne_faktory_ceny' query in the workbook." type="100" refreshedVersion="8" minRefreshableVersion="5">
    <extLst>
      <ext xmlns:x15="http://schemas.microsoft.com/office/spreadsheetml/2010/11/main" uri="{DE250136-89BD-433C-8126-D09CA5730AF9}">
        <x15:connection id="227cc4ea-be19-48ca-892e-ad0cb3717763"/>
      </ext>
    </extLst>
  </connection>
  <connection id="3" xr16:uid="{7F2EB0CC-34F9-412A-B8A7-9D07D5421CA4}" name="Query - ETS2" description="Connection to the 'ETS2' query in the workbook." type="100" refreshedVersion="8" minRefreshableVersion="5">
    <extLst>
      <ext xmlns:x15="http://schemas.microsoft.com/office/spreadsheetml/2010/11/main" uri="{DE250136-89BD-433C-8126-D09CA5730AF9}">
        <x15:connection id="479979e1-735a-4a20-99a8-58caf3b8d209"/>
      </ext>
    </extLst>
  </connection>
  <connection id="4" xr16:uid="{DBA789AE-625E-4B97-A955-4A840AFA8B01}" name="Query - ETS2_vozidla" description="Connection to the 'ETS2_vozidla' query in the workbook." type="100" refreshedVersion="8" minRefreshableVersion="5">
    <extLst>
      <ext xmlns:x15="http://schemas.microsoft.com/office/spreadsheetml/2010/11/main" uri="{DE250136-89BD-433C-8126-D09CA5730AF9}">
        <x15:connection id="372af042-4add-41b0-ada3-41c806f223b2"/>
      </ext>
    </extLst>
  </connection>
  <connection id="5" xr16:uid="{EAA42B0B-7CFC-4858-B579-46252934B86D}" name="Query - PHM_spotreba" description="Connection to the 'PHM_spotreba' query in the workbook." type="100" refreshedVersion="8" minRefreshableVersion="5">
    <extLst>
      <ext xmlns:x15="http://schemas.microsoft.com/office/spreadsheetml/2010/11/main" uri="{DE250136-89BD-433C-8126-D09CA5730AF9}">
        <x15:connection id="82354492-4589-4dae-aaca-f33c3ae57869"/>
      </ext>
    </extLst>
  </connection>
  <connection id="6" xr16:uid="{BA8E015F-EE73-4FD9-886A-219ED2D24D71}" name="Query - Spolu" description="Connection to the 'Spolu' query in the workbook." type="100" refreshedVersion="8" minRefreshableVersion="5">
    <extLst>
      <ext xmlns:x15="http://schemas.microsoft.com/office/spreadsheetml/2010/11/main" uri="{DE250136-89BD-433C-8126-D09CA5730AF9}">
        <x15:connection id="d46c422b-fd17-4790-8a62-05275d07f986"/>
      </ext>
    </extLst>
  </connection>
  <connection id="7" xr16:uid="{466583D5-E23D-4140-B70E-27341658FB13}" name="Query - Spolu_vozidla" description="Connection to the 'Spolu_vozidla' query in the workbook." type="100" refreshedVersion="8" minRefreshableVersion="5">
    <extLst>
      <ext xmlns:x15="http://schemas.microsoft.com/office/spreadsheetml/2010/11/main" uri="{DE250136-89BD-433C-8126-D09CA5730AF9}">
        <x15:connection id="3636ae70-9550-4e1b-8655-ebdddb4eedd5"/>
      </ext>
    </extLst>
  </connection>
  <connection id="8" xr16:uid="{298364D5-BDE4-4EF3-A453-AF3225FA34C6}" keepAlive="1" name="ThisWorkbookDataModel" description="Data Model" type="5" refreshedVersion="8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 xmlns:xda="http://schemas.microsoft.com/office/spreadsheetml/2017/dynamicarray">
  <metadataTypes count="2">
    <metadataType name="XLMDX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metadataStrings count="16">
    <s v="ThisWorkbookDataModel"/>
    <s v="{[Spolu].[ETS2.Zdroj / inštitúcia].&amp;[EK 2023]}"/>
    <s v="{[Spolu].[emisne_faktory_ceny.palivo].&amp;[zemný plyn]}"/>
    <s v="{[Spolu].[emisne_faktory_ceny.palivo].&amp;[čierne uhlie]}"/>
    <s v="{[Spolu].[emisne_faktory_ceny.palivo].&amp;[hnedé uhlie]}"/>
    <s v="{[Spolu].[emisne_faktory_ceny.palivo].&amp;[LPG]}"/>
    <s v="{[Spolu].[emisne_faktory_ceny.palivo].[All]}"/>
    <s v="{[Spolu].[ETS2.Zdroj / inštitúcia].&amp;[EUKI 2023]}"/>
    <s v="{[Spolu].[ETS2.Zdroj / inštitúcia].&amp;[Kurzy.cz 2025 (CFD trh)]}"/>
    <s v="{[Spolu].[ETS2.Zdroj / inštitúcia].&amp;[Bloomberg NEF 2023]}"/>
    <s v="{[Spolu].[ETS2.Zdroj / inštitúcia].&amp;[Veyt 2025]}"/>
    <s v="{[Spolu_vozidla].[ETS2_vozidla.Zdroj / inštitúcia].&amp;[EK 2023]}"/>
    <s v="{[Spolu_vozidla].[ETS2_vozidla.Zdroj / inštitúcia].&amp;[EUKI 2023]}"/>
    <s v="{[Spolu_vozidla].[ETS2_vozidla.Zdroj / inštitúcia].&amp;[Kurzy.cz 2025 (CFD trh)]}"/>
    <s v="{[Spolu_vozidla].[ETS2_vozidla.Zdroj / inštitúcia].&amp;[Bloomberg NEF 2023]}"/>
    <s v="{[Spolu_vozidla].[ETS2_vozidla.Zdroj / inštitúcia].&amp;[Veyt 2025]}"/>
  </metadataStrings>
  <mdxMetadata count="15">
    <mdx n="0" f="s">
      <ms ns="1" c="0"/>
    </mdx>
    <mdx n="0" f="s">
      <ms ns="2" c="0"/>
    </mdx>
    <mdx n="0" f="s">
      <ms ns="3" c="0"/>
    </mdx>
    <mdx n="0" f="s">
      <ms ns="4" c="0"/>
    </mdx>
    <mdx n="0" f="s">
      <ms ns="5" c="0"/>
    </mdx>
    <mdx n="0" f="s">
      <ms ns="6" c="0"/>
    </mdx>
    <mdx n="0" f="s">
      <ms ns="7" c="0"/>
    </mdx>
    <mdx n="0" f="s">
      <ms ns="8" c="0"/>
    </mdx>
    <mdx n="0" f="s">
      <ms ns="9" c="0"/>
    </mdx>
    <mdx n="0" f="s">
      <ms ns="10" c="0"/>
    </mdx>
    <mdx n="0" f="s">
      <ms ns="11" c="0"/>
    </mdx>
    <mdx n="0" f="s">
      <ms ns="12" c="0"/>
    </mdx>
    <mdx n="0" f="s">
      <ms ns="13" c="0"/>
    </mdx>
    <mdx n="0" f="s">
      <ms ns="14" c="0"/>
    </mdx>
    <mdx n="0" f="s">
      <ms ns="15" c="0"/>
    </mdx>
  </mdx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1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</valueMetadata>
</metadata>
</file>

<file path=xl/sharedStrings.xml><?xml version="1.0" encoding="utf-8"?>
<sst xmlns="http://schemas.openxmlformats.org/spreadsheetml/2006/main" count="1708" uniqueCount="136">
  <si>
    <t>Typ budovy</t>
  </si>
  <si>
    <t>rodinný dom</t>
  </si>
  <si>
    <t>vykur. podl. plocha [m²]</t>
  </si>
  <si>
    <t>byt</t>
  </si>
  <si>
    <t>energetická trieda</t>
  </si>
  <si>
    <t>A</t>
  </si>
  <si>
    <t>B</t>
  </si>
  <si>
    <t>C</t>
  </si>
  <si>
    <t>D</t>
  </si>
  <si>
    <t>E</t>
  </si>
  <si>
    <t>F</t>
  </si>
  <si>
    <t>G</t>
  </si>
  <si>
    <t>Využ. energie</t>
  </si>
  <si>
    <t>ÚK</t>
  </si>
  <si>
    <t>Percentil</t>
  </si>
  <si>
    <t>TV</t>
  </si>
  <si>
    <t>Uvažované hodnoty</t>
  </si>
  <si>
    <t>emisný faktor [kg/kWh]</t>
  </si>
  <si>
    <t>účinnosť zdroja [%]</t>
  </si>
  <si>
    <t>zemný plyn</t>
  </si>
  <si>
    <t>nízkoteplotný kotol</t>
  </si>
  <si>
    <t>moderný kondenzačný kotol</t>
  </si>
  <si>
    <t>Priemer</t>
  </si>
  <si>
    <t>čierne uhlie</t>
  </si>
  <si>
    <t>LPG</t>
  </si>
  <si>
    <t>hnedé uhlie</t>
  </si>
  <si>
    <t>koks</t>
  </si>
  <si>
    <t>ľahký vykurovací olej</t>
  </si>
  <si>
    <t>ťažký vykurovací olej</t>
  </si>
  <si>
    <t>bežný kotol</t>
  </si>
  <si>
    <t>typ zdroja</t>
  </si>
  <si>
    <t>palivo</t>
  </si>
  <si>
    <t>uvaž. merná spotreba ÚK z vyhl. 364/2012 Z. z. [kWh/(m².a)]</t>
  </si>
  <si>
    <t>uvaž. merná spotreba TV z vyhl. 364/2012 Z. z. [kWh/(m².a)]</t>
  </si>
  <si>
    <t>teplo</t>
  </si>
  <si>
    <t>KVET</t>
  </si>
  <si>
    <t>Hustota</t>
  </si>
  <si>
    <t>kg/m³</t>
  </si>
  <si>
    <t>Vyhrevnost</t>
  </si>
  <si>
    <t>Cena za l</t>
  </si>
  <si>
    <t>kWh/kg</t>
  </si>
  <si>
    <t>€/l</t>
  </si>
  <si>
    <t>€/kWh</t>
  </si>
  <si>
    <t>€/MWh</t>
  </si>
  <si>
    <t>CU</t>
  </si>
  <si>
    <t>Cena za kg</t>
  </si>
  <si>
    <t>€/kg</t>
  </si>
  <si>
    <t>HU</t>
  </si>
  <si>
    <t>Energia</t>
  </si>
  <si>
    <t>Cena za MWh</t>
  </si>
  <si>
    <t>Koks</t>
  </si>
  <si>
    <t>LVO</t>
  </si>
  <si>
    <t>TVO</t>
  </si>
  <si>
    <t>kWh z 1 m³</t>
  </si>
  <si>
    <t>€/m³</t>
  </si>
  <si>
    <t>Vyrhrevnost</t>
  </si>
  <si>
    <t>bilančná cena [€/MWh s DPH]</t>
  </si>
  <si>
    <t>€/galon</t>
  </si>
  <si>
    <t>Cena</t>
  </si>
  <si>
    <t>l/galon</t>
  </si>
  <si>
    <t>Objem</t>
  </si>
  <si>
    <t>Cena za m³</t>
  </si>
  <si>
    <t>Cena za kWh</t>
  </si>
  <si>
    <t>Cena za t</t>
  </si>
  <si>
    <t>MWh z 1t</t>
  </si>
  <si>
    <t>€/t</t>
  </si>
  <si>
    <t>typ budovy</t>
  </si>
  <si>
    <t>Zdroj / inštitúcia</t>
  </si>
  <si>
    <t>Predpokladaná cena (€/tCO₂)</t>
  </si>
  <si>
    <t>Obdobie</t>
  </si>
  <si>
    <t>Poznámka</t>
  </si>
  <si>
    <t>Európska komisia (2023)</t>
  </si>
  <si>
    <t>30 – 60 (resp. niektoré dokumenty udávajú hodnotu 45 EUR)</t>
  </si>
  <si>
    <t>2027–2032</t>
  </si>
  <si>
    <t>Oficiálne projekcie EK (v hodnote z roku 2023)</t>
  </si>
  <si>
    <t>EUKI (Policy Report 2023)</t>
  </si>
  <si>
    <t>Scenár s vyšším trhovým tlakom</t>
  </si>
  <si>
    <t>BloombergNEF (2023)</t>
  </si>
  <si>
    <t>99 (priemer) , max. 122</t>
  </si>
  <si>
    <t>2027–2030</t>
  </si>
  <si>
    <t>Najvyšší predpoklad medzi inštitúciami</t>
  </si>
  <si>
    <t>Veyt (2025)</t>
  </si>
  <si>
    <t>82 - 160</t>
  </si>
  <si>
    <t>Modelový výhľad, rastúci trend</t>
  </si>
  <si>
    <t>Kurzy.cz (2025, CFD trh)</t>
  </si>
  <si>
    <t>Predbežný odhad ceny pre domácnosti</t>
  </si>
  <si>
    <t>EK 2023</t>
  </si>
  <si>
    <t>EUKI 2023</t>
  </si>
  <si>
    <t>Bloomberg NEF 2023</t>
  </si>
  <si>
    <t>Veyt 2025</t>
  </si>
  <si>
    <t>Kurzy.cz 2025 (CFD trh)</t>
  </si>
  <si>
    <t>Cena s DPH [€/t]</t>
  </si>
  <si>
    <t>hatchback</t>
  </si>
  <si>
    <t>plug-in hybrid</t>
  </si>
  <si>
    <t>MPV</t>
  </si>
  <si>
    <t>sedan</t>
  </si>
  <si>
    <t>SUV</t>
  </si>
  <si>
    <t>ročný nájazd km</t>
  </si>
  <si>
    <t>karoséria</t>
  </si>
  <si>
    <t>potreba energie na ÚK [MWh/r]</t>
  </si>
  <si>
    <t>potreba energie na TV [MWh/r]</t>
  </si>
  <si>
    <t>potreba energie na ÚK a TV spolu [MWh/r]</t>
  </si>
  <si>
    <t>NEMAZAT toto ani suvisiaci nazvany rozsah:</t>
  </si>
  <si>
    <t>Column Labels</t>
  </si>
  <si>
    <t>ETS2.Zdroj / inštitúcia</t>
  </si>
  <si>
    <t>emisne_faktory_ceny.palivo</t>
  </si>
  <si>
    <t>Spolu</t>
  </si>
  <si>
    <t>Energetická trieda</t>
  </si>
  <si>
    <t>Podl. plocha / typ budovy</t>
  </si>
  <si>
    <t>Typ budovy / podl. plocha</t>
  </si>
  <si>
    <t>Náklady na ETS2 [€/rok s DPH]</t>
  </si>
  <si>
    <t>All</t>
  </si>
  <si>
    <t>Podl. plocha</t>
  </si>
  <si>
    <t>priemerný byt</t>
  </si>
  <si>
    <t>priemerný RD</t>
  </si>
  <si>
    <t>benzín</t>
  </si>
  <si>
    <t>diesel</t>
  </si>
  <si>
    <t>spotreba [l/100km]</t>
  </si>
  <si>
    <t>celk. spotreba  [l]</t>
  </si>
  <si>
    <t>emisný faktor  [kg/l]</t>
  </si>
  <si>
    <t>Emisie t CO2</t>
  </si>
  <si>
    <t>ETS2_vozidla.Zdroj / inštitúcia</t>
  </si>
  <si>
    <t>ETS2 platba [€/rok s DPH]</t>
  </si>
  <si>
    <t>palivo / ročný nájazd km</t>
  </si>
  <si>
    <t>Hatchback niž. str. triedy 1,4 preplňovaný benzínový motor cca. 100 kW, ročný nájazd 10 000km</t>
  </si>
  <si>
    <r>
      <t>Ročný náklad ETS 2 pri cene 104,55 eur za tonu CO</t>
    </r>
    <r>
      <rPr>
        <vertAlign val="subscript"/>
        <sz val="11"/>
        <color theme="1"/>
        <rFont val="Arial Narrow"/>
        <family val="2"/>
        <charset val="238"/>
      </rPr>
      <t>2</t>
    </r>
    <r>
      <rPr>
        <sz val="11"/>
        <color theme="1"/>
        <rFont val="Arial Narrow"/>
        <family val="2"/>
        <charset val="238"/>
      </rPr>
      <t xml:space="preserve"> s DPH</t>
    </r>
  </si>
  <si>
    <t>Typ spotrebiča</t>
  </si>
  <si>
    <t>4-izbový byt, energet. trieda C, 80m², zemný plyn</t>
  </si>
  <si>
    <t>Dvojposchodový dom, energet. trieda C, 150m², zemný plyn</t>
  </si>
  <si>
    <t>Emisny faktor kg/kWh</t>
  </si>
  <si>
    <t>Vyhrevnost kWh/kg</t>
  </si>
  <si>
    <t>Hustota kg/m3</t>
  </si>
  <si>
    <t>Emisny faktor kg/m3</t>
  </si>
  <si>
    <t>Vyhrevnost kWh/m3</t>
  </si>
  <si>
    <t>Emisny faktor kg/l</t>
  </si>
  <si>
    <t>Cestna doprava: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</si>
</sst>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000"/>
  </numFmts>
  <fonts count="9" x14ac:knownFonts="1">
    <font>
      <sz val="11"/>
      <color theme="1"/>
      <name val="Aptos Narrow"/>
      <family val="2"/>
      <charset val="238"/>
      <scheme val="minor"/>
    </font>
    <font>
      <sz val="11"/>
      <color theme="1"/>
      <name val="Arial Narrow"/>
      <family val="2"/>
      <charset val="238"/>
    </font>
    <font>
      <b/>
      <sz val="11"/>
      <color theme="1"/>
      <name val="Arial Narrow"/>
      <family val="2"/>
      <charset val="238"/>
    </font>
    <font>
      <b/>
      <sz val="11"/>
      <color rgb="FF000000"/>
      <name val="Arial Narrow"/>
      <family val="2"/>
      <charset val="238"/>
    </font>
    <font>
      <sz val="11"/>
      <color rgb="FF000000"/>
      <name val="Arial Narrow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1"/>
      <color theme="1"/>
      <name val="Aptos Narrow"/>
      <family val="2"/>
      <scheme val="minor"/>
    </font>
    <font>
      <vertAlign val="subscript"/>
      <sz val="11"/>
      <color theme="1"/>
      <name val="Arial Narrow"/>
      <family val="2"/>
      <charset val="238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1" fillId="0" borderId="0" xfId="0" applyFont="1"/>
    <xf numFmtId="0" fontId="1" fillId="0" borderId="0" xfId="0" applyFont="1" applyAlignment="1">
      <alignment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4" fillId="0" borderId="0" xfId="0" applyFont="1" applyAlignment="1">
      <alignment vertical="center" wrapText="1"/>
    </xf>
    <xf numFmtId="9" fontId="1" fillId="0" borderId="0" xfId="0" applyNumberFormat="1" applyFont="1"/>
    <xf numFmtId="0" fontId="3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2" fillId="0" borderId="0" xfId="0" applyFont="1"/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vertical="center" wrapText="1"/>
    </xf>
    <xf numFmtId="0" fontId="1" fillId="0" borderId="4" xfId="0" applyFont="1" applyBorder="1" applyAlignment="1">
      <alignment vertical="center" wrapText="1"/>
    </xf>
    <xf numFmtId="0" fontId="1" fillId="0" borderId="5" xfId="0" applyFont="1" applyBorder="1"/>
    <xf numFmtId="0" fontId="2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7" fillId="0" borderId="0" xfId="0" applyFont="1"/>
    <xf numFmtId="0" fontId="1" fillId="0" borderId="0" xfId="0" pivotButton="1" applyFont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left" indent="1"/>
    </xf>
    <xf numFmtId="4" fontId="1" fillId="0" borderId="0" xfId="0" applyNumberFormat="1" applyFont="1" applyAlignment="1">
      <alignment horizontal="center" vertical="center"/>
    </xf>
    <xf numFmtId="2" fontId="1" fillId="0" borderId="0" xfId="0" applyNumberFormat="1" applyFont="1"/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center" vertical="center"/>
    </xf>
    <xf numFmtId="2" fontId="4" fillId="0" borderId="0" xfId="0" applyNumberFormat="1" applyFont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5" xfId="0" applyFont="1" applyBorder="1"/>
    <xf numFmtId="0" fontId="1" fillId="0" borderId="5" xfId="0" applyFont="1" applyBorder="1" applyAlignment="1">
      <alignment wrapText="1"/>
    </xf>
    <xf numFmtId="0" fontId="1" fillId="0" borderId="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</cellXfs>
  <cellStyles count="1">
    <cellStyle name="Normal" xfId="0" builtinId="0"/>
  </cellStyles>
  <dxfs count="1885"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pivotCacheDefinition" Target="pivotCache/pivotCacheDefinition14.xml"/><Relationship Id="rId21" Type="http://schemas.openxmlformats.org/officeDocument/2006/relationships/pivotCacheDefinition" Target="pivotCache/pivotCacheDefinition9.xml"/><Relationship Id="rId42" Type="http://schemas.openxmlformats.org/officeDocument/2006/relationships/pivotCacheDefinition" Target="pivotCache/pivotCacheDefinition30.xml"/><Relationship Id="rId47" Type="http://schemas.openxmlformats.org/officeDocument/2006/relationships/pivotCacheDefinition" Target="pivotCache/pivotCacheDefinition35.xml"/><Relationship Id="rId63" Type="http://schemas.openxmlformats.org/officeDocument/2006/relationships/pivotCacheDefinition" Target="pivotCache/pivotCacheDefinition51.xml"/><Relationship Id="rId68" Type="http://schemas.openxmlformats.org/officeDocument/2006/relationships/pivotCacheDefinition" Target="pivotCache/pivotCacheDefinition56.xml"/><Relationship Id="rId84" Type="http://schemas.openxmlformats.org/officeDocument/2006/relationships/customXml" Target="../customXml/item5.xml"/><Relationship Id="rId89" Type="http://schemas.openxmlformats.org/officeDocument/2006/relationships/customXml" Target="../customXml/item10.xml"/><Relationship Id="rId16" Type="http://schemas.openxmlformats.org/officeDocument/2006/relationships/pivotCacheDefinition" Target="pivotCache/pivotCacheDefinition4.xml"/><Relationship Id="rId11" Type="http://schemas.openxmlformats.org/officeDocument/2006/relationships/worksheet" Target="worksheets/sheet11.xml"/><Relationship Id="rId32" Type="http://schemas.openxmlformats.org/officeDocument/2006/relationships/pivotCacheDefinition" Target="pivotCache/pivotCacheDefinition20.xml"/><Relationship Id="rId37" Type="http://schemas.openxmlformats.org/officeDocument/2006/relationships/pivotCacheDefinition" Target="pivotCache/pivotCacheDefinition25.xml"/><Relationship Id="rId53" Type="http://schemas.openxmlformats.org/officeDocument/2006/relationships/pivotCacheDefinition" Target="pivotCache/pivotCacheDefinition41.xml"/><Relationship Id="rId58" Type="http://schemas.openxmlformats.org/officeDocument/2006/relationships/pivotCacheDefinition" Target="pivotCache/pivotCacheDefinition46.xml"/><Relationship Id="rId74" Type="http://schemas.openxmlformats.org/officeDocument/2006/relationships/connections" Target="connections.xml"/><Relationship Id="rId79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11.xml"/><Relationship Id="rId95" Type="http://schemas.openxmlformats.org/officeDocument/2006/relationships/customXml" Target="../customXml/item16.xml"/><Relationship Id="rId22" Type="http://schemas.openxmlformats.org/officeDocument/2006/relationships/pivotCacheDefinition" Target="pivotCache/pivotCacheDefinition10.xml"/><Relationship Id="rId27" Type="http://schemas.openxmlformats.org/officeDocument/2006/relationships/pivotCacheDefinition" Target="pivotCache/pivotCacheDefinition15.xml"/><Relationship Id="rId43" Type="http://schemas.openxmlformats.org/officeDocument/2006/relationships/pivotCacheDefinition" Target="pivotCache/pivotCacheDefinition31.xml"/><Relationship Id="rId48" Type="http://schemas.openxmlformats.org/officeDocument/2006/relationships/pivotCacheDefinition" Target="pivotCache/pivotCacheDefinition36.xml"/><Relationship Id="rId64" Type="http://schemas.openxmlformats.org/officeDocument/2006/relationships/pivotCacheDefinition" Target="pivotCache/pivotCacheDefinition52.xml"/><Relationship Id="rId69" Type="http://schemas.openxmlformats.org/officeDocument/2006/relationships/pivotCacheDefinition" Target="pivotCache/pivotCacheDefinition57.xml"/><Relationship Id="rId80" Type="http://schemas.openxmlformats.org/officeDocument/2006/relationships/customXml" Target="../customXml/item1.xml"/><Relationship Id="rId85" Type="http://schemas.openxmlformats.org/officeDocument/2006/relationships/customXml" Target="../customXml/item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5.xml"/><Relationship Id="rId25" Type="http://schemas.openxmlformats.org/officeDocument/2006/relationships/pivotCacheDefinition" Target="pivotCache/pivotCacheDefinition13.xml"/><Relationship Id="rId33" Type="http://schemas.openxmlformats.org/officeDocument/2006/relationships/pivotCacheDefinition" Target="pivotCache/pivotCacheDefinition21.xml"/><Relationship Id="rId38" Type="http://schemas.openxmlformats.org/officeDocument/2006/relationships/pivotCacheDefinition" Target="pivotCache/pivotCacheDefinition26.xml"/><Relationship Id="rId46" Type="http://schemas.openxmlformats.org/officeDocument/2006/relationships/pivotCacheDefinition" Target="pivotCache/pivotCacheDefinition34.xml"/><Relationship Id="rId59" Type="http://schemas.openxmlformats.org/officeDocument/2006/relationships/pivotCacheDefinition" Target="pivotCache/pivotCacheDefinition47.xml"/><Relationship Id="rId67" Type="http://schemas.openxmlformats.org/officeDocument/2006/relationships/pivotCacheDefinition" Target="pivotCache/pivotCacheDefinition55.xml"/><Relationship Id="rId20" Type="http://schemas.openxmlformats.org/officeDocument/2006/relationships/pivotCacheDefinition" Target="pivotCache/pivotCacheDefinition8.xml"/><Relationship Id="rId41" Type="http://schemas.openxmlformats.org/officeDocument/2006/relationships/pivotCacheDefinition" Target="pivotCache/pivotCacheDefinition29.xml"/><Relationship Id="rId54" Type="http://schemas.openxmlformats.org/officeDocument/2006/relationships/pivotCacheDefinition" Target="pivotCache/pivotCacheDefinition42.xml"/><Relationship Id="rId62" Type="http://schemas.openxmlformats.org/officeDocument/2006/relationships/pivotCacheDefinition" Target="pivotCache/pivotCacheDefinition50.xml"/><Relationship Id="rId70" Type="http://schemas.openxmlformats.org/officeDocument/2006/relationships/pivotCacheDefinition" Target="pivotCache/pivotCacheDefinition58.xml"/><Relationship Id="rId75" Type="http://schemas.openxmlformats.org/officeDocument/2006/relationships/styles" Target="styles.xml"/><Relationship Id="rId83" Type="http://schemas.openxmlformats.org/officeDocument/2006/relationships/customXml" Target="../customXml/item4.xml"/><Relationship Id="rId88" Type="http://schemas.openxmlformats.org/officeDocument/2006/relationships/customXml" Target="../customXml/item9.xml"/><Relationship Id="rId91" Type="http://schemas.openxmlformats.org/officeDocument/2006/relationships/customXml" Target="../customXml/item12.xml"/><Relationship Id="rId96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3.xml"/><Relationship Id="rId23" Type="http://schemas.openxmlformats.org/officeDocument/2006/relationships/pivotCacheDefinition" Target="pivotCache/pivotCacheDefinition11.xml"/><Relationship Id="rId28" Type="http://schemas.openxmlformats.org/officeDocument/2006/relationships/pivotCacheDefinition" Target="pivotCache/pivotCacheDefinition16.xml"/><Relationship Id="rId36" Type="http://schemas.openxmlformats.org/officeDocument/2006/relationships/pivotCacheDefinition" Target="pivotCache/pivotCacheDefinition24.xml"/><Relationship Id="rId49" Type="http://schemas.openxmlformats.org/officeDocument/2006/relationships/pivotCacheDefinition" Target="pivotCache/pivotCacheDefinition37.xml"/><Relationship Id="rId57" Type="http://schemas.openxmlformats.org/officeDocument/2006/relationships/pivotCacheDefinition" Target="pivotCache/pivotCacheDefinition45.xml"/><Relationship Id="rId10" Type="http://schemas.openxmlformats.org/officeDocument/2006/relationships/worksheet" Target="worksheets/sheet10.xml"/><Relationship Id="rId31" Type="http://schemas.openxmlformats.org/officeDocument/2006/relationships/pivotCacheDefinition" Target="pivotCache/pivotCacheDefinition19.xml"/><Relationship Id="rId44" Type="http://schemas.openxmlformats.org/officeDocument/2006/relationships/pivotCacheDefinition" Target="pivotCache/pivotCacheDefinition32.xml"/><Relationship Id="rId52" Type="http://schemas.openxmlformats.org/officeDocument/2006/relationships/pivotCacheDefinition" Target="pivotCache/pivotCacheDefinition40.xml"/><Relationship Id="rId60" Type="http://schemas.openxmlformats.org/officeDocument/2006/relationships/pivotCacheDefinition" Target="pivotCache/pivotCacheDefinition48.xml"/><Relationship Id="rId65" Type="http://schemas.openxmlformats.org/officeDocument/2006/relationships/pivotCacheDefinition" Target="pivotCache/pivotCacheDefinition53.xml"/><Relationship Id="rId73" Type="http://schemas.openxmlformats.org/officeDocument/2006/relationships/theme" Target="theme/theme1.xml"/><Relationship Id="rId78" Type="http://schemas.openxmlformats.org/officeDocument/2006/relationships/powerPivotData" Target="model/item.data"/><Relationship Id="rId81" Type="http://schemas.openxmlformats.org/officeDocument/2006/relationships/customXml" Target="../customXml/item2.xml"/><Relationship Id="rId86" Type="http://schemas.openxmlformats.org/officeDocument/2006/relationships/customXml" Target="../customXml/item7.xml"/><Relationship Id="rId94" Type="http://schemas.openxmlformats.org/officeDocument/2006/relationships/customXml" Target="../customXml/item15.xml"/><Relationship Id="rId99" Type="http://schemas.openxmlformats.org/officeDocument/2006/relationships/customXml" Target="../customXml/item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6.xml"/><Relationship Id="rId39" Type="http://schemas.openxmlformats.org/officeDocument/2006/relationships/pivotCacheDefinition" Target="pivotCache/pivotCacheDefinition27.xml"/><Relationship Id="rId34" Type="http://schemas.openxmlformats.org/officeDocument/2006/relationships/pivotCacheDefinition" Target="pivotCache/pivotCacheDefinition22.xml"/><Relationship Id="rId50" Type="http://schemas.openxmlformats.org/officeDocument/2006/relationships/pivotCacheDefinition" Target="pivotCache/pivotCacheDefinition38.xml"/><Relationship Id="rId55" Type="http://schemas.openxmlformats.org/officeDocument/2006/relationships/pivotCacheDefinition" Target="pivotCache/pivotCacheDefinition43.xml"/><Relationship Id="rId76" Type="http://schemas.openxmlformats.org/officeDocument/2006/relationships/sharedStrings" Target="sharedStrings.xml"/><Relationship Id="rId97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59.xml"/><Relationship Id="rId92" Type="http://schemas.openxmlformats.org/officeDocument/2006/relationships/customXml" Target="../customXml/item13.xml"/><Relationship Id="rId2" Type="http://schemas.openxmlformats.org/officeDocument/2006/relationships/worksheet" Target="worksheets/sheet2.xml"/><Relationship Id="rId29" Type="http://schemas.openxmlformats.org/officeDocument/2006/relationships/pivotCacheDefinition" Target="pivotCache/pivotCacheDefinition17.xml"/><Relationship Id="rId24" Type="http://schemas.openxmlformats.org/officeDocument/2006/relationships/pivotCacheDefinition" Target="pivotCache/pivotCacheDefinition12.xml"/><Relationship Id="rId40" Type="http://schemas.openxmlformats.org/officeDocument/2006/relationships/pivotCacheDefinition" Target="pivotCache/pivotCacheDefinition28.xml"/><Relationship Id="rId45" Type="http://schemas.openxmlformats.org/officeDocument/2006/relationships/pivotCacheDefinition" Target="pivotCache/pivotCacheDefinition33.xml"/><Relationship Id="rId66" Type="http://schemas.openxmlformats.org/officeDocument/2006/relationships/pivotCacheDefinition" Target="pivotCache/pivotCacheDefinition54.xml"/><Relationship Id="rId87" Type="http://schemas.openxmlformats.org/officeDocument/2006/relationships/customXml" Target="../customXml/item8.xml"/><Relationship Id="rId61" Type="http://schemas.openxmlformats.org/officeDocument/2006/relationships/pivotCacheDefinition" Target="pivotCache/pivotCacheDefinition49.xml"/><Relationship Id="rId82" Type="http://schemas.openxmlformats.org/officeDocument/2006/relationships/customXml" Target="../customXml/item3.xml"/><Relationship Id="rId19" Type="http://schemas.openxmlformats.org/officeDocument/2006/relationships/pivotCacheDefinition" Target="pivotCache/pivotCacheDefinition7.xml"/><Relationship Id="rId14" Type="http://schemas.openxmlformats.org/officeDocument/2006/relationships/pivotCacheDefinition" Target="pivotCache/pivotCacheDefinition2.xml"/><Relationship Id="rId30" Type="http://schemas.openxmlformats.org/officeDocument/2006/relationships/pivotCacheDefinition" Target="pivotCache/pivotCacheDefinition18.xml"/><Relationship Id="rId35" Type="http://schemas.openxmlformats.org/officeDocument/2006/relationships/pivotCacheDefinition" Target="pivotCache/pivotCacheDefinition23.xml"/><Relationship Id="rId56" Type="http://schemas.openxmlformats.org/officeDocument/2006/relationships/pivotCacheDefinition" Target="pivotCache/pivotCacheDefinition44.xml"/><Relationship Id="rId77" Type="http://schemas.openxmlformats.org/officeDocument/2006/relationships/sheetMetadata" Target="metadata.xml"/><Relationship Id="rId100" Type="http://schemas.openxmlformats.org/officeDocument/2006/relationships/customXml" Target="../customXml/item21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39.xml"/><Relationship Id="rId72" Type="http://schemas.openxmlformats.org/officeDocument/2006/relationships/pivotCacheDefinition" Target="pivotCache/pivotCacheDefinition60.xml"/><Relationship Id="rId93" Type="http://schemas.openxmlformats.org/officeDocument/2006/relationships/customXml" Target="../customXml/item14.xml"/><Relationship Id="rId98" Type="http://schemas.openxmlformats.org/officeDocument/2006/relationships/customXml" Target="../customXml/item1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3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7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[ets2_energie.xlsx]Vyhodnotenie-55.35!PivotTable1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0"/>
              <a:t>V</a:t>
            </a:r>
            <a:r>
              <a:rPr lang="sk-SK" b="0"/>
              <a:t>ýška</a:t>
            </a:r>
            <a:r>
              <a:rPr lang="sk-SK" b="0" baseline="0"/>
              <a:t> ročnej platby za emisné </a:t>
            </a:r>
            <a:r>
              <a:rPr lang="en-US" b="0" baseline="0"/>
              <a:t>kvót</a:t>
            </a:r>
            <a:r>
              <a:rPr lang="sk-SK" b="0" baseline="0"/>
              <a:t>y pri vykurovaní a príprave teplej vody z fosílnych palív pri sadzbe</a:t>
            </a:r>
            <a:br>
              <a:rPr lang="sk-SK" b="0" baseline="0"/>
            </a:br>
            <a:r>
              <a:rPr lang="sk-SK" b="1" baseline="0"/>
              <a:t>55,35 €/t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="0" baseline="0"/>
              <a:t>podľa typu budovy, celkovej vykurovanej podlahovej plochy a energetickej triedy -</a:t>
            </a:r>
            <a:br>
              <a:rPr lang="sk-SK" b="0" baseline="0"/>
            </a:br>
            <a:r>
              <a:rPr lang="sk-SK" b="1" baseline="0"/>
              <a:t>priemer za všetky fosílne palivá</a:t>
            </a:r>
            <a:endParaRPr lang="sk-SK" b="1"/>
          </a:p>
        </c:rich>
      </c:tx>
      <c:layout>
        <c:manualLayout>
          <c:xMode val="edge"/>
          <c:yMode val="edge"/>
          <c:x val="0.1401939243619462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8.9017951496450393E-2"/>
          <c:y val="0.15017788535030088"/>
          <c:w val="0.83391273872777882"/>
          <c:h val="0.6298658524424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'Vyhodnotenie-55.35'!$C$3:$C$4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'Vyhodnotenie-55.35'!$C$5:$C$23</c:f>
              <c:numCache>
                <c:formatCode>#,##0.00</c:formatCode>
                <c:ptCount val="12"/>
                <c:pt idx="0">
                  <c:v>31.283966428787952</c:v>
                </c:pt>
                <c:pt idx="1">
                  <c:v>43.015453839583422</c:v>
                </c:pt>
                <c:pt idx="2">
                  <c:v>41.711955238383936</c:v>
                </c:pt>
                <c:pt idx="3">
                  <c:v>57.353938452777889</c:v>
                </c:pt>
                <c:pt idx="4">
                  <c:v>52.13994404797991</c:v>
                </c:pt>
                <c:pt idx="5">
                  <c:v>71.692423065972378</c:v>
                </c:pt>
                <c:pt idx="6">
                  <c:v>78.209916071969857</c:v>
                </c:pt>
                <c:pt idx="7">
                  <c:v>107.53863459895859</c:v>
                </c:pt>
                <c:pt idx="8">
                  <c:v>104.27988809595982</c:v>
                </c:pt>
                <c:pt idx="9">
                  <c:v>143.38484613194476</c:v>
                </c:pt>
                <c:pt idx="10">
                  <c:v>130.34986011994977</c:v>
                </c:pt>
                <c:pt idx="11">
                  <c:v>179.23105766493094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D4-40DD-A01F-EED185873D27}"/>
            </c:ext>
          </c:extLst>
        </c:ser>
        <c:ser>
          <c:idx val="1"/>
          <c:order val="1"/>
          <c:tx>
            <c:strRef>
              <c:f>'Vyhodnotenie-55.35'!$D$3:$D$4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'Vyhodnotenie-55.35'!$D$5:$D$23</c:f>
              <c:numCache>
                <c:formatCode>#,##0.00</c:formatCode>
                <c:ptCount val="12"/>
                <c:pt idx="0">
                  <c:v>72.735221946931986</c:v>
                </c:pt>
                <c:pt idx="1">
                  <c:v>100.89079173284115</c:v>
                </c:pt>
                <c:pt idx="2">
                  <c:v>96.980295929242629</c:v>
                </c:pt>
                <c:pt idx="3">
                  <c:v>134.52105564378815</c:v>
                </c:pt>
                <c:pt idx="4">
                  <c:v>121.22536991155332</c:v>
                </c:pt>
                <c:pt idx="5">
                  <c:v>168.15131955473527</c:v>
                </c:pt>
                <c:pt idx="6">
                  <c:v>181.83805486732996</c:v>
                </c:pt>
                <c:pt idx="7">
                  <c:v>252.22697933210287</c:v>
                </c:pt>
                <c:pt idx="8">
                  <c:v>242.45073982310663</c:v>
                </c:pt>
                <c:pt idx="9">
                  <c:v>336.30263910947053</c:v>
                </c:pt>
                <c:pt idx="10">
                  <c:v>303.06342477888325</c:v>
                </c:pt>
                <c:pt idx="11">
                  <c:v>420.37829888683802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27-4711-9692-3D9C6DF4B673}"/>
            </c:ext>
          </c:extLst>
        </c:ser>
        <c:ser>
          <c:idx val="2"/>
          <c:order val="2"/>
          <c:tx>
            <c:strRef>
              <c:f>'Vyhodnotenie-55.35'!$E$3:$E$4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'Vyhodnotenie-55.35'!$E$5:$E$23</c:f>
              <c:numCache>
                <c:formatCode>#,##0.00</c:formatCode>
                <c:ptCount val="12"/>
                <c:pt idx="0">
                  <c:v>114.18647746507602</c:v>
                </c:pt>
                <c:pt idx="1">
                  <c:v>158.24473018561906</c:v>
                </c:pt>
                <c:pt idx="2">
                  <c:v>152.24863662010137</c:v>
                </c:pt>
                <c:pt idx="3">
                  <c:v>210.99297358082538</c:v>
                </c:pt>
                <c:pt idx="4">
                  <c:v>190.31079577512671</c:v>
                </c:pt>
                <c:pt idx="5">
                  <c:v>263.74121697603175</c:v>
                </c:pt>
                <c:pt idx="6">
                  <c:v>285.4661936626901</c:v>
                </c:pt>
                <c:pt idx="7">
                  <c:v>395.61182546404774</c:v>
                </c:pt>
                <c:pt idx="8">
                  <c:v>380.62159155025341</c:v>
                </c:pt>
                <c:pt idx="9">
                  <c:v>527.4824339520635</c:v>
                </c:pt>
                <c:pt idx="10">
                  <c:v>475.77698943781678</c:v>
                </c:pt>
                <c:pt idx="11">
                  <c:v>659.35304244007943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27-4711-9692-3D9C6DF4B673}"/>
            </c:ext>
          </c:extLst>
        </c:ser>
        <c:ser>
          <c:idx val="3"/>
          <c:order val="3"/>
          <c:tx>
            <c:strRef>
              <c:f>'Vyhodnotenie-55.35'!$F$3:$F$4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'Vyhodnotenie-55.35'!$F$5:$F$23</c:f>
              <c:numCache>
                <c:formatCode>#,##0.00</c:formatCode>
                <c:ptCount val="12"/>
                <c:pt idx="0">
                  <c:v>155.11633354274028</c:v>
                </c:pt>
                <c:pt idx="1">
                  <c:v>215.59866863839696</c:v>
                </c:pt>
                <c:pt idx="2">
                  <c:v>206.82177805698697</c:v>
                </c:pt>
                <c:pt idx="3">
                  <c:v>287.46489151786255</c:v>
                </c:pt>
                <c:pt idx="4">
                  <c:v>258.52722257123366</c:v>
                </c:pt>
                <c:pt idx="5">
                  <c:v>359.33111439732812</c:v>
                </c:pt>
                <c:pt idx="6">
                  <c:v>387.79083385685055</c:v>
                </c:pt>
                <c:pt idx="7">
                  <c:v>538.99667159599244</c:v>
                </c:pt>
                <c:pt idx="8">
                  <c:v>517.05444514246733</c:v>
                </c:pt>
                <c:pt idx="9">
                  <c:v>718.66222879465624</c:v>
                </c:pt>
                <c:pt idx="10">
                  <c:v>646.31805642808422</c:v>
                </c:pt>
                <c:pt idx="11">
                  <c:v>898.32778599332062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27-4711-9692-3D9C6DF4B673}"/>
            </c:ext>
          </c:extLst>
        </c:ser>
        <c:ser>
          <c:idx val="4"/>
          <c:order val="4"/>
          <c:tx>
            <c:strRef>
              <c:f>'Vyhodnotenie-55.35'!$G$3:$G$4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'Vyhodnotenie-55.35'!$G$5:$G$23</c:f>
              <c:numCache>
                <c:formatCode>#,##0.00</c:formatCode>
                <c:ptCount val="12"/>
                <c:pt idx="0">
                  <c:v>196.56758906088427</c:v>
                </c:pt>
                <c:pt idx="1">
                  <c:v>272.95260709117485</c:v>
                </c:pt>
                <c:pt idx="2">
                  <c:v>262.09011874784568</c:v>
                </c:pt>
                <c:pt idx="3">
                  <c:v>363.93680945489973</c:v>
                </c:pt>
                <c:pt idx="4">
                  <c:v>327.61264843480717</c:v>
                </c:pt>
                <c:pt idx="5">
                  <c:v>454.92101181862466</c:v>
                </c:pt>
                <c:pt idx="6">
                  <c:v>491.41897265221075</c:v>
                </c:pt>
                <c:pt idx="7">
                  <c:v>682.38151772793708</c:v>
                </c:pt>
                <c:pt idx="8">
                  <c:v>655.22529686961434</c:v>
                </c:pt>
                <c:pt idx="9">
                  <c:v>909.84202363724933</c:v>
                </c:pt>
                <c:pt idx="10">
                  <c:v>819.03162108701792</c:v>
                </c:pt>
                <c:pt idx="11">
                  <c:v>1137.3025295465618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27-4711-9692-3D9C6DF4B673}"/>
            </c:ext>
          </c:extLst>
        </c:ser>
        <c:ser>
          <c:idx val="5"/>
          <c:order val="5"/>
          <c:tx>
            <c:strRef>
              <c:f>'Vyhodnotenie-55.35'!$H$3:$H$4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'Vyhodnotenie-55.35'!$H$5:$H$23</c:f>
              <c:numCache>
                <c:formatCode>#,##0.00</c:formatCode>
                <c:ptCount val="12"/>
                <c:pt idx="0">
                  <c:v>237.49744513854856</c:v>
                </c:pt>
                <c:pt idx="1">
                  <c:v>330.30654554395272</c:v>
                </c:pt>
                <c:pt idx="2">
                  <c:v>316.66326018473137</c:v>
                </c:pt>
                <c:pt idx="3">
                  <c:v>440.40872739193708</c:v>
                </c:pt>
                <c:pt idx="4">
                  <c:v>395.8290752309141</c:v>
                </c:pt>
                <c:pt idx="5">
                  <c:v>550.51090923992115</c:v>
                </c:pt>
                <c:pt idx="6">
                  <c:v>593.74361284637132</c:v>
                </c:pt>
                <c:pt idx="7">
                  <c:v>825.76636385988184</c:v>
                </c:pt>
                <c:pt idx="8">
                  <c:v>791.6581504618282</c:v>
                </c:pt>
                <c:pt idx="9">
                  <c:v>1101.0218184798423</c:v>
                </c:pt>
                <c:pt idx="10">
                  <c:v>989.57268807728565</c:v>
                </c:pt>
                <c:pt idx="11">
                  <c:v>1376.2772730998031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27-4711-9692-3D9C6DF4B673}"/>
            </c:ext>
          </c:extLst>
        </c:ser>
        <c:ser>
          <c:idx val="6"/>
          <c:order val="6"/>
          <c:tx>
            <c:strRef>
              <c:f>'Vyhodnotenie-55.35'!$I$3:$I$4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multiLvlStrRef>
              <c:f>'Vyhodnotenie-55.35'!$B$5:$B$23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'Vyhodnotenie-55.35'!$I$5:$I$23</c:f>
              <c:numCache>
                <c:formatCode>#,##0.00</c:formatCode>
                <c:ptCount val="12"/>
                <c:pt idx="0">
                  <c:v>353.18018172981454</c:v>
                </c:pt>
                <c:pt idx="1">
                  <c:v>522.32471521086256</c:v>
                </c:pt>
                <c:pt idx="2">
                  <c:v>470.90690897308622</c:v>
                </c:pt>
                <c:pt idx="3">
                  <c:v>696.43295361448327</c:v>
                </c:pt>
                <c:pt idx="4">
                  <c:v>588.63363621635756</c:v>
                </c:pt>
                <c:pt idx="5">
                  <c:v>870.5411920181042</c:v>
                </c:pt>
                <c:pt idx="6">
                  <c:v>882.95045432453651</c:v>
                </c:pt>
                <c:pt idx="7">
                  <c:v>1305.8117880271561</c:v>
                </c:pt>
                <c:pt idx="8">
                  <c:v>1177.2672724327151</c:v>
                </c:pt>
                <c:pt idx="9">
                  <c:v>1741.0823840362084</c:v>
                </c:pt>
                <c:pt idx="10">
                  <c:v>1471.5840905408938</c:v>
                </c:pt>
                <c:pt idx="11">
                  <c:v>2176.3529800452607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27-4711-9692-3D9C6DF4B67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9359211124"/>
              <c:y val="0.93474841285864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4.1123683917237003E-3"/>
              <c:y val="0.256475614344082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477215949"/>
          <c:y val="0.18149667483569704"/>
          <c:w val="3.0932252764231224E-2"/>
          <c:h val="0.29063893224851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[ets2_energie.xlsx]Vyhodnotenie-86.1!PivotTable8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86,10 €/t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hnedé uhlie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'Vyhodnotenie-86.1'!$C$224:$C$225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'Vyhodnotenie-86.1'!$C$226:$C$244</c:f>
              <c:numCache>
                <c:formatCode>#,##0.00</c:formatCode>
                <c:ptCount val="12"/>
                <c:pt idx="0">
                  <c:v>76.228905600000019</c:v>
                </c:pt>
                <c:pt idx="1">
                  <c:v>104.81474520000002</c:v>
                </c:pt>
                <c:pt idx="2">
                  <c:v>101.63854080000003</c:v>
                </c:pt>
                <c:pt idx="3">
                  <c:v>139.75299360000002</c:v>
                </c:pt>
                <c:pt idx="4">
                  <c:v>127.04817600000001</c:v>
                </c:pt>
                <c:pt idx="5">
                  <c:v>174.69124200000002</c:v>
                </c:pt>
                <c:pt idx="6">
                  <c:v>190.57226400000005</c:v>
                </c:pt>
                <c:pt idx="7">
                  <c:v>262.03686300000004</c:v>
                </c:pt>
                <c:pt idx="8">
                  <c:v>254.09635200000002</c:v>
                </c:pt>
                <c:pt idx="9">
                  <c:v>349.38248400000003</c:v>
                </c:pt>
                <c:pt idx="10">
                  <c:v>317.62044000000003</c:v>
                </c:pt>
                <c:pt idx="11">
                  <c:v>436.72810500000003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9A-4CEB-8D93-C42367150234}"/>
            </c:ext>
          </c:extLst>
        </c:ser>
        <c:ser>
          <c:idx val="1"/>
          <c:order val="1"/>
          <c:tx>
            <c:strRef>
              <c:f>'Vyhodnotenie-86.1'!$D$224:$D$225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'Vyhodnotenie-86.1'!$D$226:$D$244</c:f>
              <c:numCache>
                <c:formatCode>#,##0.00</c:formatCode>
                <c:ptCount val="12"/>
                <c:pt idx="0">
                  <c:v>177.23220552000006</c:v>
                </c:pt>
                <c:pt idx="1">
                  <c:v>245.83822056000002</c:v>
                </c:pt>
                <c:pt idx="2">
                  <c:v>236.30960736000006</c:v>
                </c:pt>
                <c:pt idx="3">
                  <c:v>327.78429408000011</c:v>
                </c:pt>
                <c:pt idx="4">
                  <c:v>295.38700919999997</c:v>
                </c:pt>
                <c:pt idx="5">
                  <c:v>409.73036760000014</c:v>
                </c:pt>
                <c:pt idx="6">
                  <c:v>443.08051380000006</c:v>
                </c:pt>
                <c:pt idx="7">
                  <c:v>614.59555140000009</c:v>
                </c:pt>
                <c:pt idx="8">
                  <c:v>590.77401839999993</c:v>
                </c:pt>
                <c:pt idx="9">
                  <c:v>819.46073520000027</c:v>
                </c:pt>
                <c:pt idx="10">
                  <c:v>738.46752300000014</c:v>
                </c:pt>
                <c:pt idx="11">
                  <c:v>1024.3259190000001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9A-4CEB-8D93-C42367150234}"/>
            </c:ext>
          </c:extLst>
        </c:ser>
        <c:ser>
          <c:idx val="2"/>
          <c:order val="2"/>
          <c:tx>
            <c:strRef>
              <c:f>'Vyhodnotenie-86.1'!$E$224:$E$225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'Vyhodnotenie-86.1'!$E$226:$E$244</c:f>
              <c:numCache>
                <c:formatCode>#,##0.00</c:formatCode>
                <c:ptCount val="12"/>
                <c:pt idx="0">
                  <c:v>278.23550544000005</c:v>
                </c:pt>
                <c:pt idx="1">
                  <c:v>385.59121416000005</c:v>
                </c:pt>
                <c:pt idx="2">
                  <c:v>370.98067392000007</c:v>
                </c:pt>
                <c:pt idx="3">
                  <c:v>514.12161888000014</c:v>
                </c:pt>
                <c:pt idx="4">
                  <c:v>463.72584239999998</c:v>
                </c:pt>
                <c:pt idx="5">
                  <c:v>642.65202360000012</c:v>
                </c:pt>
                <c:pt idx="6">
                  <c:v>695.58876360000011</c:v>
                </c:pt>
                <c:pt idx="7">
                  <c:v>963.97803540000007</c:v>
                </c:pt>
                <c:pt idx="8">
                  <c:v>927.45168479999995</c:v>
                </c:pt>
                <c:pt idx="9">
                  <c:v>1285.3040472000002</c:v>
                </c:pt>
                <c:pt idx="10">
                  <c:v>1159.3146060000001</c:v>
                </c:pt>
                <c:pt idx="11">
                  <c:v>1606.6300590000003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39A-4CEB-8D93-C42367150234}"/>
            </c:ext>
          </c:extLst>
        </c:ser>
        <c:ser>
          <c:idx val="3"/>
          <c:order val="3"/>
          <c:tx>
            <c:strRef>
              <c:f>'Vyhodnotenie-86.1'!$F$224:$F$225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'Vyhodnotenie-86.1'!$F$226:$F$244</c:f>
              <c:numCache>
                <c:formatCode>#,##0.00</c:formatCode>
                <c:ptCount val="12"/>
                <c:pt idx="0">
                  <c:v>377.96832360000008</c:v>
                </c:pt>
                <c:pt idx="1">
                  <c:v>525.34420776000002</c:v>
                </c:pt>
                <c:pt idx="2">
                  <c:v>503.95776480000006</c:v>
                </c:pt>
                <c:pt idx="3">
                  <c:v>700.45894368000006</c:v>
                </c:pt>
                <c:pt idx="4">
                  <c:v>629.94720600000005</c:v>
                </c:pt>
                <c:pt idx="5">
                  <c:v>875.57367959999999</c:v>
                </c:pt>
                <c:pt idx="6">
                  <c:v>944.92080900000019</c:v>
                </c:pt>
                <c:pt idx="7">
                  <c:v>1313.3605194000004</c:v>
                </c:pt>
                <c:pt idx="8">
                  <c:v>1259.8944120000001</c:v>
                </c:pt>
                <c:pt idx="9">
                  <c:v>1751.1473592</c:v>
                </c:pt>
                <c:pt idx="10">
                  <c:v>1574.868015</c:v>
                </c:pt>
                <c:pt idx="11">
                  <c:v>2188.9341990000007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39A-4CEB-8D93-C42367150234}"/>
            </c:ext>
          </c:extLst>
        </c:ser>
        <c:ser>
          <c:idx val="4"/>
          <c:order val="4"/>
          <c:tx>
            <c:strRef>
              <c:f>'Vyhodnotenie-86.1'!$G$224:$G$225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'Vyhodnotenie-86.1'!$G$226:$G$244</c:f>
              <c:numCache>
                <c:formatCode>#,##0.00</c:formatCode>
                <c:ptCount val="12"/>
                <c:pt idx="0">
                  <c:v>478.97162352000004</c:v>
                </c:pt>
                <c:pt idx="1">
                  <c:v>665.0972013600001</c:v>
                </c:pt>
                <c:pt idx="2">
                  <c:v>638.62883136000005</c:v>
                </c:pt>
                <c:pt idx="3">
                  <c:v>886.79626847999998</c:v>
                </c:pt>
                <c:pt idx="4">
                  <c:v>798.28603920000012</c:v>
                </c:pt>
                <c:pt idx="5">
                  <c:v>1108.4953356000001</c:v>
                </c:pt>
                <c:pt idx="6">
                  <c:v>1197.4290588000001</c:v>
                </c:pt>
                <c:pt idx="7">
                  <c:v>1662.7430034000004</c:v>
                </c:pt>
                <c:pt idx="8">
                  <c:v>1596.5720784000002</c:v>
                </c:pt>
                <c:pt idx="9">
                  <c:v>2216.9906712000002</c:v>
                </c:pt>
                <c:pt idx="10">
                  <c:v>1995.7150980000004</c:v>
                </c:pt>
                <c:pt idx="11">
                  <c:v>2771.2383390000005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39A-4CEB-8D93-C42367150234}"/>
            </c:ext>
          </c:extLst>
        </c:ser>
        <c:ser>
          <c:idx val="5"/>
          <c:order val="5"/>
          <c:tx>
            <c:strRef>
              <c:f>'Vyhodnotenie-86.1'!$H$224:$H$225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'Vyhodnotenie-86.1'!$H$226:$H$244</c:f>
              <c:numCache>
                <c:formatCode>#,##0.00</c:formatCode>
                <c:ptCount val="12"/>
                <c:pt idx="0">
                  <c:v>578.70444168000006</c:v>
                </c:pt>
                <c:pt idx="1">
                  <c:v>804.85019495999995</c:v>
                </c:pt>
                <c:pt idx="2">
                  <c:v>771.60592224000004</c:v>
                </c:pt>
                <c:pt idx="3">
                  <c:v>1073.1335932800002</c:v>
                </c:pt>
                <c:pt idx="4">
                  <c:v>964.50740280000014</c:v>
                </c:pt>
                <c:pt idx="5">
                  <c:v>1341.4169916000003</c:v>
                </c:pt>
                <c:pt idx="6">
                  <c:v>1446.7611042000001</c:v>
                </c:pt>
                <c:pt idx="7">
                  <c:v>2012.1254874000006</c:v>
                </c:pt>
                <c:pt idx="8">
                  <c:v>1929.0148056000003</c:v>
                </c:pt>
                <c:pt idx="9">
                  <c:v>2682.8339832000006</c:v>
                </c:pt>
                <c:pt idx="10">
                  <c:v>2411.2685070000007</c:v>
                </c:pt>
                <c:pt idx="11">
                  <c:v>3353.5424790000006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9A-4CEB-8D93-C42367150234}"/>
            </c:ext>
          </c:extLst>
        </c:ser>
        <c:ser>
          <c:idx val="6"/>
          <c:order val="6"/>
          <c:tx>
            <c:strRef>
              <c:f>'Vyhodnotenie-86.1'!$I$224:$I$225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'Vyhodnotenie-86.1'!$B$226:$B$244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'Vyhodnotenie-86.1'!$I$226:$I$244</c:f>
              <c:numCache>
                <c:formatCode>#,##0.00</c:formatCode>
                <c:ptCount val="12"/>
                <c:pt idx="0">
                  <c:v>860.58584655999323</c:v>
                </c:pt>
                <c:pt idx="1">
                  <c:v>1272.736355186606</c:v>
                </c:pt>
                <c:pt idx="2">
                  <c:v>1147.4477954133245</c:v>
                </c:pt>
                <c:pt idx="3">
                  <c:v>1696.9818069154751</c:v>
                </c:pt>
                <c:pt idx="4">
                  <c:v>1434.3097442666551</c:v>
                </c:pt>
                <c:pt idx="5">
                  <c:v>2121.2272586443441</c:v>
                </c:pt>
                <c:pt idx="6">
                  <c:v>2151.4646163999828</c:v>
                </c:pt>
                <c:pt idx="7">
                  <c:v>3181.8408879665158</c:v>
                </c:pt>
                <c:pt idx="8">
                  <c:v>2868.6194885333102</c:v>
                </c:pt>
                <c:pt idx="9">
                  <c:v>4242.4545172886883</c:v>
                </c:pt>
                <c:pt idx="10">
                  <c:v>3585.7743606666381</c:v>
                </c:pt>
                <c:pt idx="11">
                  <c:v>5303.0681466108599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39A-4CEB-8D93-C42367150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[ets2_energie.xlsx]Vyhodnotenie-86.1!PivotTable9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86,10 €/t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LPG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'Vyhodnotenie-86.1'!$C$293:$C$294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'Vyhodnotenie-86.1'!$C$295:$C$313</c:f>
              <c:numCache>
                <c:formatCode>#,##0.00</c:formatCode>
                <c:ptCount val="12"/>
                <c:pt idx="0">
                  <c:v>39.677362080169615</c:v>
                </c:pt>
                <c:pt idx="1">
                  <c:v>54.556372860233232</c:v>
                </c:pt>
                <c:pt idx="2">
                  <c:v>52.903149440226166</c:v>
                </c:pt>
                <c:pt idx="3">
                  <c:v>72.741830480310966</c:v>
                </c:pt>
                <c:pt idx="4">
                  <c:v>66.128936800282702</c:v>
                </c:pt>
                <c:pt idx="5">
                  <c:v>90.927288100388708</c:v>
                </c:pt>
                <c:pt idx="6">
                  <c:v>99.193405200424067</c:v>
                </c:pt>
                <c:pt idx="7">
                  <c:v>136.39093215058307</c:v>
                </c:pt>
                <c:pt idx="8">
                  <c:v>132.2578736005654</c:v>
                </c:pt>
                <c:pt idx="9">
                  <c:v>181.85457620077742</c:v>
                </c:pt>
                <c:pt idx="10">
                  <c:v>165.32234200070675</c:v>
                </c:pt>
                <c:pt idx="11">
                  <c:v>227.31822025097179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5B-4223-BA84-F34ECBBE0262}"/>
            </c:ext>
          </c:extLst>
        </c:ser>
        <c:ser>
          <c:idx val="1"/>
          <c:order val="1"/>
          <c:tx>
            <c:strRef>
              <c:f>'Vyhodnotenie-86.1'!$D$293:$D$294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'Vyhodnotenie-86.1'!$D$295:$D$313</c:f>
              <c:numCache>
                <c:formatCode>#,##0.00</c:formatCode>
                <c:ptCount val="12"/>
                <c:pt idx="0">
                  <c:v>92.249866836394361</c:v>
                </c:pt>
                <c:pt idx="1">
                  <c:v>127.95949270854702</c:v>
                </c:pt>
                <c:pt idx="2">
                  <c:v>122.99982244852582</c:v>
                </c:pt>
                <c:pt idx="3">
                  <c:v>170.61265694472934</c:v>
                </c:pt>
                <c:pt idx="4">
                  <c:v>153.74977806065729</c:v>
                </c:pt>
                <c:pt idx="5">
                  <c:v>213.26582118091173</c:v>
                </c:pt>
                <c:pt idx="6">
                  <c:v>230.62466709098592</c:v>
                </c:pt>
                <c:pt idx="7">
                  <c:v>319.89873177136752</c:v>
                </c:pt>
                <c:pt idx="8">
                  <c:v>307.49955612131458</c:v>
                </c:pt>
                <c:pt idx="9">
                  <c:v>426.53164236182346</c:v>
                </c:pt>
                <c:pt idx="10">
                  <c:v>384.37444515164316</c:v>
                </c:pt>
                <c:pt idx="11">
                  <c:v>533.16455295227922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5B-4223-BA84-F34ECBBE0262}"/>
            </c:ext>
          </c:extLst>
        </c:ser>
        <c:ser>
          <c:idx val="2"/>
          <c:order val="2"/>
          <c:tx>
            <c:strRef>
              <c:f>'Vyhodnotenie-86.1'!$E$293:$E$294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'Vyhodnotenie-86.1'!$E$295:$E$313</c:f>
              <c:numCache>
                <c:formatCode>#,##0.00</c:formatCode>
                <c:ptCount val="12"/>
                <c:pt idx="0">
                  <c:v>144.82237159261911</c:v>
                </c:pt>
                <c:pt idx="1">
                  <c:v>200.70132318885803</c:v>
                </c:pt>
                <c:pt idx="2">
                  <c:v>193.09649545682547</c:v>
                </c:pt>
                <c:pt idx="3">
                  <c:v>267.60176425181066</c:v>
                </c:pt>
                <c:pt idx="4">
                  <c:v>241.3706193210318</c:v>
                </c:pt>
                <c:pt idx="5">
                  <c:v>334.50220531476333</c:v>
                </c:pt>
                <c:pt idx="6">
                  <c:v>362.05592898154782</c:v>
                </c:pt>
                <c:pt idx="7">
                  <c:v>501.75330797214497</c:v>
                </c:pt>
                <c:pt idx="8">
                  <c:v>482.74123864206359</c:v>
                </c:pt>
                <c:pt idx="9">
                  <c:v>669.00441062952666</c:v>
                </c:pt>
                <c:pt idx="10">
                  <c:v>603.42654830257959</c:v>
                </c:pt>
                <c:pt idx="11">
                  <c:v>836.25551328690835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5B-4223-BA84-F34ECBBE0262}"/>
            </c:ext>
          </c:extLst>
        </c:ser>
        <c:ser>
          <c:idx val="3"/>
          <c:order val="3"/>
          <c:tx>
            <c:strRef>
              <c:f>'Vyhodnotenie-86.1'!$F$293:$F$294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'Vyhodnotenie-86.1'!$F$295:$F$313</c:f>
              <c:numCache>
                <c:formatCode>#,##0.00</c:formatCode>
                <c:ptCount val="12"/>
                <c:pt idx="0">
                  <c:v>196.73358698084107</c:v>
                </c:pt>
                <c:pt idx="1">
                  <c:v>273.44315366916891</c:v>
                </c:pt>
                <c:pt idx="2">
                  <c:v>262.31144930778805</c:v>
                </c:pt>
                <c:pt idx="3">
                  <c:v>364.59087155889193</c:v>
                </c:pt>
                <c:pt idx="4">
                  <c:v>327.88931163473507</c:v>
                </c:pt>
                <c:pt idx="5">
                  <c:v>455.73858944861485</c:v>
                </c:pt>
                <c:pt idx="6">
                  <c:v>491.83396745210257</c:v>
                </c:pt>
                <c:pt idx="7">
                  <c:v>683.60788417292235</c:v>
                </c:pt>
                <c:pt idx="8">
                  <c:v>655.77862326947013</c:v>
                </c:pt>
                <c:pt idx="9">
                  <c:v>911.47717889722969</c:v>
                </c:pt>
                <c:pt idx="10">
                  <c:v>819.72327908683758</c:v>
                </c:pt>
                <c:pt idx="11">
                  <c:v>1139.3464736215374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5B-4223-BA84-F34ECBBE0262}"/>
            </c:ext>
          </c:extLst>
        </c:ser>
        <c:ser>
          <c:idx val="4"/>
          <c:order val="4"/>
          <c:tx>
            <c:strRef>
              <c:f>'Vyhodnotenie-86.1'!$G$293:$G$294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'Vyhodnotenie-86.1'!$G$295:$G$313</c:f>
              <c:numCache>
                <c:formatCode>#,##0.00</c:formatCode>
                <c:ptCount val="12"/>
                <c:pt idx="0">
                  <c:v>249.3060917370658</c:v>
                </c:pt>
                <c:pt idx="1">
                  <c:v>346.18498414947993</c:v>
                </c:pt>
                <c:pt idx="2">
                  <c:v>332.40812231608766</c:v>
                </c:pt>
                <c:pt idx="3">
                  <c:v>461.57997886597315</c:v>
                </c:pt>
                <c:pt idx="4">
                  <c:v>415.51015289510968</c:v>
                </c:pt>
                <c:pt idx="5">
                  <c:v>576.97497358246653</c:v>
                </c:pt>
                <c:pt idx="6">
                  <c:v>623.26522934266438</c:v>
                </c:pt>
                <c:pt idx="7">
                  <c:v>865.46246037369986</c:v>
                </c:pt>
                <c:pt idx="8">
                  <c:v>831.02030579021937</c:v>
                </c:pt>
                <c:pt idx="9">
                  <c:v>1153.9499471649331</c:v>
                </c:pt>
                <c:pt idx="10">
                  <c:v>1038.7753822377742</c:v>
                </c:pt>
                <c:pt idx="11">
                  <c:v>1442.4374339561664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5B-4223-BA84-F34ECBBE0262}"/>
            </c:ext>
          </c:extLst>
        </c:ser>
        <c:ser>
          <c:idx val="5"/>
          <c:order val="5"/>
          <c:tx>
            <c:strRef>
              <c:f>'Vyhodnotenie-86.1'!$H$293:$H$294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'Vyhodnotenie-86.1'!$H$295:$H$313</c:f>
              <c:numCache>
                <c:formatCode>#,##0.00</c:formatCode>
                <c:ptCount val="12"/>
                <c:pt idx="0">
                  <c:v>301.21730712528768</c:v>
                </c:pt>
                <c:pt idx="1">
                  <c:v>418.9268146297909</c:v>
                </c:pt>
                <c:pt idx="2">
                  <c:v>401.62307616705021</c:v>
                </c:pt>
                <c:pt idx="3">
                  <c:v>558.56908617305453</c:v>
                </c:pt>
                <c:pt idx="4">
                  <c:v>502.02884520881275</c:v>
                </c:pt>
                <c:pt idx="5">
                  <c:v>698.21135771631816</c:v>
                </c:pt>
                <c:pt idx="6">
                  <c:v>753.04326781321924</c:v>
                </c:pt>
                <c:pt idx="7">
                  <c:v>1047.3170365744772</c:v>
                </c:pt>
                <c:pt idx="8">
                  <c:v>1004.0576904176255</c:v>
                </c:pt>
                <c:pt idx="9">
                  <c:v>1396.4227154326363</c:v>
                </c:pt>
                <c:pt idx="10">
                  <c:v>1255.072113022032</c:v>
                </c:pt>
                <c:pt idx="11">
                  <c:v>1745.5283942907954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5B-4223-BA84-F34ECBBE0262}"/>
            </c:ext>
          </c:extLst>
        </c:ser>
        <c:ser>
          <c:idx val="6"/>
          <c:order val="6"/>
          <c:tx>
            <c:strRef>
              <c:f>'Vyhodnotenie-86.1'!$I$293:$I$294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'Vyhodnotenie-86.1'!$B$295:$B$313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'Vyhodnotenie-86.1'!$I$295:$I$313</c:f>
              <c:numCache>
                <c:formatCode>#,##0.00</c:formatCode>
                <c:ptCount val="12"/>
                <c:pt idx="0">
                  <c:v>447.93737974155221</c:v>
                </c:pt>
                <c:pt idx="1">
                  <c:v>662.46289120716858</c:v>
                </c:pt>
                <c:pt idx="2">
                  <c:v>597.24983965540298</c:v>
                </c:pt>
                <c:pt idx="3">
                  <c:v>883.28385494289148</c:v>
                </c:pt>
                <c:pt idx="4">
                  <c:v>746.5622995692537</c:v>
                </c:pt>
                <c:pt idx="5">
                  <c:v>1104.1048186786147</c:v>
                </c:pt>
                <c:pt idx="6">
                  <c:v>1119.8434493538805</c:v>
                </c:pt>
                <c:pt idx="7">
                  <c:v>1656.1572280179219</c:v>
                </c:pt>
                <c:pt idx="8">
                  <c:v>1493.1245991385074</c:v>
                </c:pt>
                <c:pt idx="9">
                  <c:v>2208.2096373572294</c:v>
                </c:pt>
                <c:pt idx="10">
                  <c:v>1866.4057489231343</c:v>
                </c:pt>
                <c:pt idx="11">
                  <c:v>2760.2620466965368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5B-4223-BA84-F34ECBBE0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[ets2_energie.xlsx]Vyhodnotenie-86.1!PivotTable12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sk-SK"/>
              <a:t>Výška</a:t>
            </a:r>
            <a:r>
              <a:rPr lang="sk-SK" baseline="0"/>
              <a:t> ročnej platby za ETS2 z vykurovania a prípravy teplej vody podľa podlahovej plochy pri sadzbe </a:t>
            </a:r>
            <a:r>
              <a:rPr lang="sk-SK" b="1" baseline="0"/>
              <a:t>86,10 €/t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aseline="0"/>
              <a:t>- priemerný byt a rodinný dom z pohľadu spotreby; </a:t>
            </a:r>
            <a:r>
              <a:rPr lang="sk-SK" b="1" baseline="0"/>
              <a:t>priemer za všetky palivá</a:t>
            </a:r>
            <a:endParaRPr lang="sk-SK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21258187346908"/>
          <c:y val="0.2225783256291731"/>
          <c:w val="0.85612650020438463"/>
          <c:h val="0.60979791239500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'Vyhodnotenie-86.1'!$C$363:$C$364</c:f>
              <c:strCache>
                <c:ptCount val="1"/>
                <c:pt idx="0">
                  <c:v>priemerný byt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'Vyhodnotenie-86.1'!$B$365:$B$371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'Vyhodnotenie-86.1'!$C$365:$C$371</c:f>
              <c:numCache>
                <c:formatCode>#,##0.00</c:formatCode>
                <c:ptCount val="6"/>
                <c:pt idx="0">
                  <c:v>257.90382562506306</c:v>
                </c:pt>
                <c:pt idx="1">
                  <c:v>343.87176750008399</c:v>
                </c:pt>
                <c:pt idx="2">
                  <c:v>429.8397093751052</c:v>
                </c:pt>
                <c:pt idx="3">
                  <c:v>644.75956406265755</c:v>
                </c:pt>
                <c:pt idx="4">
                  <c:v>859.6794187502104</c:v>
                </c:pt>
                <c:pt idx="5">
                  <c:v>1074.5992734377623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4E-4BB7-A0E0-B324A69C4A78}"/>
            </c:ext>
          </c:extLst>
        </c:ser>
        <c:ser>
          <c:idx val="1"/>
          <c:order val="1"/>
          <c:tx>
            <c:strRef>
              <c:f>'Vyhodnotenie-86.1'!$D$363:$D$364</c:f>
              <c:strCache>
                <c:ptCount val="1"/>
                <c:pt idx="0">
                  <c:v>priemerný RD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'Vyhodnotenie-86.1'!$B$365:$B$371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'Vyhodnotenie-86.1'!$D$365:$D$371</c:f>
              <c:numCache>
                <c:formatCode>#,##0.00</c:formatCode>
                <c:ptCount val="6"/>
                <c:pt idx="0">
                  <c:v>365.18522494276226</c:v>
                </c:pt>
                <c:pt idx="1">
                  <c:v>486.91363325701627</c:v>
                </c:pt>
                <c:pt idx="2">
                  <c:v>608.64204157127028</c:v>
                </c:pt>
                <c:pt idx="3">
                  <c:v>912.96306235690565</c:v>
                </c:pt>
                <c:pt idx="4">
                  <c:v>1217.2840831425406</c:v>
                </c:pt>
                <c:pt idx="5">
                  <c:v>1521.6051039281765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4E-4BB7-A0E0-B324A69C4A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033455"/>
        <c:axId val="356050255"/>
      </c:barChart>
      <c:catAx>
        <c:axId val="356033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2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67873866827440121"/>
              <c:y val="0.92057346452648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50255"/>
        <c:crosses val="autoZero"/>
        <c:auto val="1"/>
        <c:lblAlgn val="ctr"/>
        <c:lblOffset val="100"/>
        <c:noMultiLvlLbl val="0"/>
      </c:catAx>
      <c:valAx>
        <c:axId val="35605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sk-SK"/>
                  <a:t>Platba za ETS2 </a:t>
                </a:r>
                <a:r>
                  <a:rPr lang="en-US"/>
                  <a:t>[€/rok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7.9202958707552604E-3"/>
              <c:y val="0.2474105528796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14405412060689E-4"/>
          <c:y val="0.91851902179407841"/>
          <c:w val="0.32527455612993411"/>
          <c:h val="6.2990993614241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[ets2_energie.xlsx]Vyhodnotenie-104.55!PivotTable1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0"/>
              <a:t>V</a:t>
            </a:r>
            <a:r>
              <a:rPr lang="sk-SK" b="0"/>
              <a:t>ýška</a:t>
            </a:r>
            <a:r>
              <a:rPr lang="sk-SK" b="0" baseline="0"/>
              <a:t> ročnej platby za emisné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kvóty</a:t>
            </a:r>
            <a:r>
              <a:rPr lang="sk-SK" b="0" baseline="0"/>
              <a:t> pri vykurovaní a príprave teplej vody z fosílnych palív pri sadzbe</a:t>
            </a:r>
            <a:br>
              <a:rPr lang="sk-SK" b="0" baseline="0"/>
            </a:br>
            <a:r>
              <a:rPr lang="sk-SK" b="1" baseline="0"/>
              <a:t>104,55 €/t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="0" baseline="0"/>
              <a:t>podľa typu budovy, celkovej vykurovanej podlahovej plochy a energetickej triedy -</a:t>
            </a:r>
            <a:br>
              <a:rPr lang="sk-SK" b="0" baseline="0"/>
            </a:br>
            <a:r>
              <a:rPr lang="sk-SK" b="1" baseline="0"/>
              <a:t>priemer za všetky fosílne palivá</a:t>
            </a:r>
            <a:endParaRPr lang="sk-SK" b="1"/>
          </a:p>
        </c:rich>
      </c:tx>
      <c:layout>
        <c:manualLayout>
          <c:xMode val="edge"/>
          <c:yMode val="edge"/>
          <c:x val="0.1401939243619462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017951496450393E-2"/>
          <c:y val="0.15017788535030088"/>
          <c:w val="0.83391273872777882"/>
          <c:h val="0.6298658524424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'Vyhodnotenie-104.55'!$C$3:$C$4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'Vyhodnotenie-104.55'!$C$5:$C$23</c:f>
              <c:numCache>
                <c:formatCode>#,##0.00</c:formatCode>
                <c:ptCount val="12"/>
                <c:pt idx="0">
                  <c:v>59.091936587710578</c:v>
                </c:pt>
                <c:pt idx="1">
                  <c:v>81.251412808102046</c:v>
                </c:pt>
                <c:pt idx="2">
                  <c:v>78.789248783614099</c:v>
                </c:pt>
                <c:pt idx="3">
                  <c:v>108.33521707746937</c:v>
                </c:pt>
                <c:pt idx="4">
                  <c:v>98.486560979517606</c:v>
                </c:pt>
                <c:pt idx="5">
                  <c:v>135.4190213468367</c:v>
                </c:pt>
                <c:pt idx="6">
                  <c:v>147.72984146927644</c:v>
                </c:pt>
                <c:pt idx="7">
                  <c:v>203.12853202025508</c:v>
                </c:pt>
                <c:pt idx="8">
                  <c:v>196.97312195903521</c:v>
                </c:pt>
                <c:pt idx="9">
                  <c:v>270.8380426936734</c:v>
                </c:pt>
                <c:pt idx="10">
                  <c:v>246.2164024487941</c:v>
                </c:pt>
                <c:pt idx="11">
                  <c:v>338.54755336709184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7-4B31-A0D5-43476477BDBF}"/>
            </c:ext>
          </c:extLst>
        </c:ser>
        <c:ser>
          <c:idx val="1"/>
          <c:order val="1"/>
          <c:tx>
            <c:strRef>
              <c:f>'Vyhodnotenie-104.55'!$D$3:$D$4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'Vyhodnotenie-104.55'!$D$5:$D$23</c:f>
              <c:numCache>
                <c:formatCode>#,##0.00</c:formatCode>
                <c:ptCount val="12"/>
                <c:pt idx="0">
                  <c:v>137.38875256642709</c:v>
                </c:pt>
                <c:pt idx="1">
                  <c:v>190.57149549536655</c:v>
                </c:pt>
                <c:pt idx="2">
                  <c:v>183.18500342190276</c:v>
                </c:pt>
                <c:pt idx="3">
                  <c:v>254.09532732715545</c:v>
                </c:pt>
                <c:pt idx="4">
                  <c:v>228.98125427737844</c:v>
                </c:pt>
                <c:pt idx="5">
                  <c:v>317.6191591589444</c:v>
                </c:pt>
                <c:pt idx="6">
                  <c:v>343.47188141606773</c:v>
                </c:pt>
                <c:pt idx="7">
                  <c:v>476.42873873841643</c:v>
                </c:pt>
                <c:pt idx="8">
                  <c:v>457.96250855475688</c:v>
                </c:pt>
                <c:pt idx="9">
                  <c:v>635.2383183178888</c:v>
                </c:pt>
                <c:pt idx="10">
                  <c:v>572.45313569344614</c:v>
                </c:pt>
                <c:pt idx="11">
                  <c:v>794.04789789736083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7-4B31-A0D5-43476477BDBF}"/>
            </c:ext>
          </c:extLst>
        </c:ser>
        <c:ser>
          <c:idx val="2"/>
          <c:order val="2"/>
          <c:tx>
            <c:strRef>
              <c:f>'Vyhodnotenie-104.55'!$E$3:$E$4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'Vyhodnotenie-104.55'!$E$5:$E$23</c:f>
              <c:numCache>
                <c:formatCode>#,##0.00</c:formatCode>
                <c:ptCount val="12"/>
                <c:pt idx="0">
                  <c:v>215.68556854514355</c:v>
                </c:pt>
                <c:pt idx="1">
                  <c:v>298.906712572836</c:v>
                </c:pt>
                <c:pt idx="2">
                  <c:v>287.58075806019144</c:v>
                </c:pt>
                <c:pt idx="3">
                  <c:v>398.54228343044804</c:v>
                </c:pt>
                <c:pt idx="4">
                  <c:v>359.47594757523916</c:v>
                </c:pt>
                <c:pt idx="5">
                  <c:v>498.17785428805996</c:v>
                </c:pt>
                <c:pt idx="6">
                  <c:v>539.21392136285897</c:v>
                </c:pt>
                <c:pt idx="7">
                  <c:v>747.26678143208983</c:v>
                </c:pt>
                <c:pt idx="8">
                  <c:v>718.95189515047832</c:v>
                </c:pt>
                <c:pt idx="9">
                  <c:v>996.35570857611992</c:v>
                </c:pt>
                <c:pt idx="10">
                  <c:v>898.68986893809824</c:v>
                </c:pt>
                <c:pt idx="11">
                  <c:v>1245.4446357201498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57-4B31-A0D5-43476477BDBF}"/>
            </c:ext>
          </c:extLst>
        </c:ser>
        <c:ser>
          <c:idx val="3"/>
          <c:order val="3"/>
          <c:tx>
            <c:strRef>
              <c:f>'Vyhodnotenie-104.55'!$F$3:$F$4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'Vyhodnotenie-104.55'!$F$5:$F$23</c:f>
              <c:numCache>
                <c:formatCode>#,##0.00</c:formatCode>
                <c:ptCount val="12"/>
                <c:pt idx="0">
                  <c:v>292.99751891406493</c:v>
                </c:pt>
                <c:pt idx="1">
                  <c:v>407.24192965030528</c:v>
                </c:pt>
                <c:pt idx="2">
                  <c:v>390.66335855208661</c:v>
                </c:pt>
                <c:pt idx="3">
                  <c:v>542.98923953374037</c:v>
                </c:pt>
                <c:pt idx="4">
                  <c:v>488.32919819010806</c:v>
                </c:pt>
                <c:pt idx="5">
                  <c:v>678.73654941717552</c:v>
                </c:pt>
                <c:pt idx="6">
                  <c:v>732.49379728516226</c:v>
                </c:pt>
                <c:pt idx="7">
                  <c:v>1018.1048241257632</c:v>
                </c:pt>
                <c:pt idx="8">
                  <c:v>976.65839638021612</c:v>
                </c:pt>
                <c:pt idx="9">
                  <c:v>1357.473098834351</c:v>
                </c:pt>
                <c:pt idx="10">
                  <c:v>1220.8229954752701</c:v>
                </c:pt>
                <c:pt idx="11">
                  <c:v>1696.841373542939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57-4B31-A0D5-43476477BDBF}"/>
            </c:ext>
          </c:extLst>
        </c:ser>
        <c:ser>
          <c:idx val="4"/>
          <c:order val="4"/>
          <c:tx>
            <c:strRef>
              <c:f>'Vyhodnotenie-104.55'!$G$3:$G$4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'Vyhodnotenie-104.55'!$G$5:$G$23</c:f>
              <c:numCache>
                <c:formatCode>#,##0.00</c:formatCode>
                <c:ptCount val="12"/>
                <c:pt idx="0">
                  <c:v>371.29433489278142</c:v>
                </c:pt>
                <c:pt idx="1">
                  <c:v>515.57714672777468</c:v>
                </c:pt>
                <c:pt idx="2">
                  <c:v>495.05911319037511</c:v>
                </c:pt>
                <c:pt idx="3">
                  <c:v>687.43619563703282</c:v>
                </c:pt>
                <c:pt idx="4">
                  <c:v>618.82389148796904</c:v>
                </c:pt>
                <c:pt idx="5">
                  <c:v>859.29524454629109</c:v>
                </c:pt>
                <c:pt idx="6">
                  <c:v>928.2358372319535</c:v>
                </c:pt>
                <c:pt idx="7">
                  <c:v>1288.9428668194366</c:v>
                </c:pt>
                <c:pt idx="8">
                  <c:v>1237.6477829759381</c:v>
                </c:pt>
                <c:pt idx="9">
                  <c:v>1718.5904890925822</c:v>
                </c:pt>
                <c:pt idx="10">
                  <c:v>1547.0597287199223</c:v>
                </c:pt>
                <c:pt idx="11">
                  <c:v>2148.2381113657279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57-4B31-A0D5-43476477BDBF}"/>
            </c:ext>
          </c:extLst>
        </c:ser>
        <c:ser>
          <c:idx val="5"/>
          <c:order val="5"/>
          <c:tx>
            <c:strRef>
              <c:f>'Vyhodnotenie-104.55'!$H$3:$H$4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'Vyhodnotenie-104.55'!$H$5:$H$23</c:f>
              <c:numCache>
                <c:formatCode>#,##0.00</c:formatCode>
                <c:ptCount val="12"/>
                <c:pt idx="0">
                  <c:v>448.60628526170262</c:v>
                </c:pt>
                <c:pt idx="1">
                  <c:v>623.91236380524401</c:v>
                </c:pt>
                <c:pt idx="2">
                  <c:v>598.14171368227028</c:v>
                </c:pt>
                <c:pt idx="3">
                  <c:v>831.8831517403255</c:v>
                </c:pt>
                <c:pt idx="4">
                  <c:v>747.67714210283782</c:v>
                </c:pt>
                <c:pt idx="5">
                  <c:v>1039.853939675407</c:v>
                </c:pt>
                <c:pt idx="6">
                  <c:v>1121.5157131542567</c:v>
                </c:pt>
                <c:pt idx="7">
                  <c:v>1559.7809095131101</c:v>
                </c:pt>
                <c:pt idx="8">
                  <c:v>1495.3542842056756</c:v>
                </c:pt>
                <c:pt idx="9">
                  <c:v>2079.707879350814</c:v>
                </c:pt>
                <c:pt idx="10">
                  <c:v>1869.1928552570951</c:v>
                </c:pt>
                <c:pt idx="11">
                  <c:v>2599.6348491885169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57-4B31-A0D5-43476477BDBF}"/>
            </c:ext>
          </c:extLst>
        </c:ser>
        <c:ser>
          <c:idx val="6"/>
          <c:order val="6"/>
          <c:tx>
            <c:strRef>
              <c:f>'Vyhodnotenie-104.55'!$I$3:$I$4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'Vyhodnotenie-104.55'!$B$5:$B$23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'Vyhodnotenie-104.55'!$I$5:$I$23</c:f>
              <c:numCache>
                <c:formatCode>#,##0.00</c:formatCode>
                <c:ptCount val="12"/>
                <c:pt idx="0">
                  <c:v>667.11812104520516</c:v>
                </c:pt>
                <c:pt idx="1">
                  <c:v>986.61335095385141</c:v>
                </c:pt>
                <c:pt idx="2">
                  <c:v>889.49082806027377</c:v>
                </c:pt>
                <c:pt idx="3">
                  <c:v>1315.4844679384685</c:v>
                </c:pt>
                <c:pt idx="4">
                  <c:v>1111.8635350753418</c:v>
                </c:pt>
                <c:pt idx="5">
                  <c:v>1644.3555849230856</c:v>
                </c:pt>
                <c:pt idx="6">
                  <c:v>1667.7953026130131</c:v>
                </c:pt>
                <c:pt idx="7">
                  <c:v>2466.5333773846282</c:v>
                </c:pt>
                <c:pt idx="8">
                  <c:v>2223.7270701506836</c:v>
                </c:pt>
                <c:pt idx="9">
                  <c:v>3288.7111698461713</c:v>
                </c:pt>
                <c:pt idx="10">
                  <c:v>2779.6588376883551</c:v>
                </c:pt>
                <c:pt idx="11">
                  <c:v>4110.8889623077139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57-4B31-A0D5-43476477B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9359211124"/>
              <c:y val="0.93474841285864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4.1123683917237003E-3"/>
              <c:y val="0.256475614344082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477215949"/>
          <c:y val="0.18149667483569704"/>
          <c:w val="3.0932252764231224E-2"/>
          <c:h val="0.29063893224851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[ets2_energie.xlsx]Vyhodnotenie-104.55!PivotTable2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104,55 €/t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zemný plyn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296655841424916"/>
          <c:w val="0.83306007957256922"/>
          <c:h val="0.6784387967239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'Vyhodnotenie-104.55'!$C$79:$C$80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'Vyhodnotenie-104.55'!$C$81:$C$99</c:f>
              <c:numCache>
                <c:formatCode>#,##0.00</c:formatCode>
                <c:ptCount val="12"/>
                <c:pt idx="0">
                  <c:v>41.36205622193372</c:v>
                </c:pt>
                <c:pt idx="1">
                  <c:v>56.872827305158864</c:v>
                </c:pt>
                <c:pt idx="2">
                  <c:v>55.149408295911627</c:v>
                </c:pt>
                <c:pt idx="3">
                  <c:v>75.830436406878462</c:v>
                </c:pt>
                <c:pt idx="4">
                  <c:v>68.936760369889527</c:v>
                </c:pt>
                <c:pt idx="5">
                  <c:v>94.788045508598088</c:v>
                </c:pt>
                <c:pt idx="6">
                  <c:v>103.40514055483429</c:v>
                </c:pt>
                <c:pt idx="7">
                  <c:v>142.18206826289713</c:v>
                </c:pt>
                <c:pt idx="8">
                  <c:v>137.87352073977905</c:v>
                </c:pt>
                <c:pt idx="9">
                  <c:v>189.57609101719618</c:v>
                </c:pt>
                <c:pt idx="10">
                  <c:v>172.34190092472383</c:v>
                </c:pt>
                <c:pt idx="11">
                  <c:v>236.97011377149525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6B-425D-807D-8AC0EAF6B777}"/>
            </c:ext>
          </c:extLst>
        </c:ser>
        <c:ser>
          <c:idx val="1"/>
          <c:order val="1"/>
          <c:tx>
            <c:strRef>
              <c:f>'Vyhodnotenie-104.55'!$D$79:$D$80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'Vyhodnotenie-104.55'!$D$81:$D$99</c:f>
              <c:numCache>
                <c:formatCode>#,##0.00</c:formatCode>
                <c:ptCount val="12"/>
                <c:pt idx="0">
                  <c:v>96.166780715995898</c:v>
                </c:pt>
                <c:pt idx="1">
                  <c:v>133.39263131573622</c:v>
                </c:pt>
                <c:pt idx="2">
                  <c:v>128.22237428799448</c:v>
                </c:pt>
                <c:pt idx="3">
                  <c:v>177.85684175431496</c:v>
                </c:pt>
                <c:pt idx="4">
                  <c:v>160.27796785999314</c:v>
                </c:pt>
                <c:pt idx="5">
                  <c:v>222.32105219289375</c:v>
                </c:pt>
                <c:pt idx="6">
                  <c:v>240.41695178998975</c:v>
                </c:pt>
                <c:pt idx="7">
                  <c:v>333.48157828934058</c:v>
                </c:pt>
                <c:pt idx="8">
                  <c:v>320.55593571998628</c:v>
                </c:pt>
                <c:pt idx="9">
                  <c:v>444.64210438578749</c:v>
                </c:pt>
                <c:pt idx="10">
                  <c:v>400.69491964998286</c:v>
                </c:pt>
                <c:pt idx="11">
                  <c:v>555.80263048223435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6B-425D-807D-8AC0EAF6B777}"/>
            </c:ext>
          </c:extLst>
        </c:ser>
        <c:ser>
          <c:idx val="2"/>
          <c:order val="2"/>
          <c:tx>
            <c:strRef>
              <c:f>'Vyhodnotenie-104.55'!$E$79:$E$80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'Vyhodnotenie-104.55'!$E$81:$E$99</c:f>
              <c:numCache>
                <c:formatCode>#,##0.00</c:formatCode>
                <c:ptCount val="12"/>
                <c:pt idx="0">
                  <c:v>150.97150521005807</c:v>
                </c:pt>
                <c:pt idx="1">
                  <c:v>209.22306772261473</c:v>
                </c:pt>
                <c:pt idx="2">
                  <c:v>201.29534028007743</c:v>
                </c:pt>
                <c:pt idx="3">
                  <c:v>278.96409029681962</c:v>
                </c:pt>
                <c:pt idx="4">
                  <c:v>251.61917535009675</c:v>
                </c:pt>
                <c:pt idx="5">
                  <c:v>348.70511287102454</c:v>
                </c:pt>
                <c:pt idx="6">
                  <c:v>377.42876302514514</c:v>
                </c:pt>
                <c:pt idx="7">
                  <c:v>523.0576693065367</c:v>
                </c:pt>
                <c:pt idx="8">
                  <c:v>503.23835070019351</c:v>
                </c:pt>
                <c:pt idx="9">
                  <c:v>697.41022574204908</c:v>
                </c:pt>
                <c:pt idx="10">
                  <c:v>629.04793837524187</c:v>
                </c:pt>
                <c:pt idx="11">
                  <c:v>871.76278217756135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6B-425D-807D-8AC0EAF6B777}"/>
            </c:ext>
          </c:extLst>
        </c:ser>
        <c:ser>
          <c:idx val="3"/>
          <c:order val="3"/>
          <c:tx>
            <c:strRef>
              <c:f>'Vyhodnotenie-104.55'!$F$79:$F$80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'Vyhodnotenie-104.55'!$F$81:$F$99</c:f>
              <c:numCache>
                <c:formatCode>#,##0.00</c:formatCode>
                <c:ptCount val="12"/>
                <c:pt idx="0">
                  <c:v>205.08686210042137</c:v>
                </c:pt>
                <c:pt idx="1">
                  <c:v>285.05350412949315</c:v>
                </c:pt>
                <c:pt idx="2">
                  <c:v>273.44914946722844</c:v>
                </c:pt>
                <c:pt idx="3">
                  <c:v>380.0713388393242</c:v>
                </c:pt>
                <c:pt idx="4">
                  <c:v>341.81143683403553</c:v>
                </c:pt>
                <c:pt idx="5">
                  <c:v>475.08917354915519</c:v>
                </c:pt>
                <c:pt idx="6">
                  <c:v>512.71715525105344</c:v>
                </c:pt>
                <c:pt idx="7">
                  <c:v>712.63376032373299</c:v>
                </c:pt>
                <c:pt idx="8">
                  <c:v>683.62287366807107</c:v>
                </c:pt>
                <c:pt idx="9">
                  <c:v>950.17834709831038</c:v>
                </c:pt>
                <c:pt idx="10">
                  <c:v>854.5285920850888</c:v>
                </c:pt>
                <c:pt idx="11">
                  <c:v>1187.7229338728882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6B-425D-807D-8AC0EAF6B777}"/>
            </c:ext>
          </c:extLst>
        </c:ser>
        <c:ser>
          <c:idx val="4"/>
          <c:order val="4"/>
          <c:tx>
            <c:strRef>
              <c:f>'Vyhodnotenie-104.55'!$G$79:$G$80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'Vyhodnotenie-104.55'!$G$81:$G$99</c:f>
              <c:numCache>
                <c:formatCode>#,##0.00</c:formatCode>
                <c:ptCount val="12"/>
                <c:pt idx="0">
                  <c:v>259.8915865944835</c:v>
                </c:pt>
                <c:pt idx="1">
                  <c:v>360.88394053637165</c:v>
                </c:pt>
                <c:pt idx="2">
                  <c:v>346.52211545931124</c:v>
                </c:pt>
                <c:pt idx="3">
                  <c:v>481.17858738182878</c:v>
                </c:pt>
                <c:pt idx="4">
                  <c:v>433.15264432413932</c:v>
                </c:pt>
                <c:pt idx="5">
                  <c:v>601.47323422728596</c:v>
                </c:pt>
                <c:pt idx="6">
                  <c:v>649.72896648620872</c:v>
                </c:pt>
                <c:pt idx="7">
                  <c:v>902.20985134092916</c:v>
                </c:pt>
                <c:pt idx="8">
                  <c:v>866.30528864827863</c:v>
                </c:pt>
                <c:pt idx="9">
                  <c:v>1202.9464684545719</c:v>
                </c:pt>
                <c:pt idx="10">
                  <c:v>1082.8816108103481</c:v>
                </c:pt>
                <c:pt idx="11">
                  <c:v>1503.6830855682153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6B-425D-807D-8AC0EAF6B777}"/>
            </c:ext>
          </c:extLst>
        </c:ser>
        <c:ser>
          <c:idx val="5"/>
          <c:order val="5"/>
          <c:tx>
            <c:strRef>
              <c:f>'Vyhodnotenie-104.55'!$H$79:$H$80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'Vyhodnotenie-104.55'!$H$81:$H$99</c:f>
              <c:numCache>
                <c:formatCode>#,##0.00</c:formatCode>
                <c:ptCount val="12"/>
                <c:pt idx="0">
                  <c:v>314.00694348484677</c:v>
                </c:pt>
                <c:pt idx="1">
                  <c:v>436.71437694325004</c:v>
                </c:pt>
                <c:pt idx="2">
                  <c:v>418.67592464646236</c:v>
                </c:pt>
                <c:pt idx="3">
                  <c:v>582.28583592433358</c:v>
                </c:pt>
                <c:pt idx="4">
                  <c:v>523.3449058080779</c:v>
                </c:pt>
                <c:pt idx="5">
                  <c:v>727.85729490541689</c:v>
                </c:pt>
                <c:pt idx="6">
                  <c:v>785.01735871211679</c:v>
                </c:pt>
                <c:pt idx="7">
                  <c:v>1091.7859423581251</c:v>
                </c:pt>
                <c:pt idx="8">
                  <c:v>1046.6898116161558</c:v>
                </c:pt>
                <c:pt idx="9">
                  <c:v>1455.7145898108338</c:v>
                </c:pt>
                <c:pt idx="10">
                  <c:v>1308.3622645201949</c:v>
                </c:pt>
                <c:pt idx="11">
                  <c:v>1819.643237263542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16B-425D-807D-8AC0EAF6B777}"/>
            </c:ext>
          </c:extLst>
        </c:ser>
        <c:ser>
          <c:idx val="6"/>
          <c:order val="6"/>
          <c:tx>
            <c:strRef>
              <c:f>'Vyhodnotenie-104.55'!$I$79:$I$80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'Vyhodnotenie-104.55'!$B$81:$B$99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'Vyhodnotenie-104.55'!$I$81:$I$99</c:f>
              <c:numCache>
                <c:formatCode>#,##0.00</c:formatCode>
                <c:ptCount val="12"/>
                <c:pt idx="0">
                  <c:v>466.95672578585271</c:v>
                </c:pt>
                <c:pt idx="1">
                  <c:v>690.59095450174482</c:v>
                </c:pt>
                <c:pt idx="2">
                  <c:v>622.6089677144704</c:v>
                </c:pt>
                <c:pt idx="3">
                  <c:v>920.78793933565964</c:v>
                </c:pt>
                <c:pt idx="4">
                  <c:v>778.26120964308791</c:v>
                </c:pt>
                <c:pt idx="5">
                  <c:v>1150.9849241695747</c:v>
                </c:pt>
                <c:pt idx="6">
                  <c:v>1167.3918144646316</c:v>
                </c:pt>
                <c:pt idx="7">
                  <c:v>1726.4773862543618</c:v>
                </c:pt>
                <c:pt idx="8">
                  <c:v>1556.5224192861758</c:v>
                </c:pt>
                <c:pt idx="9">
                  <c:v>2301.9698483391494</c:v>
                </c:pt>
                <c:pt idx="10">
                  <c:v>1945.6530241077198</c:v>
                </c:pt>
                <c:pt idx="11">
                  <c:v>2877.4623104239363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16B-425D-807D-8AC0EAF6B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51521571853"/>
              <c:y val="0.94786441783467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3183132006337296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[ets2_energie.xlsx]Vyhodnotenie-104.55!PivotTable3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104,55 €/t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č</a:t>
            </a:r>
            <a:r>
              <a:rPr lang="en-US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ierne uhlie</a:t>
            </a:r>
            <a:endParaRPr lang="sk-SK" sz="2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1491082417021389"/>
          <c:y val="2.8692975112458953E-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1171059666126916"/>
          <c:w val="0.83306007957256922"/>
          <c:h val="0.6842681555552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'Vyhodnotenie-104.55'!$C$154:$C$155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'Vyhodnotenie-104.55'!$C$156:$C$174</c:f>
              <c:numCache>
                <c:formatCode>#,##0.00</c:formatCode>
                <c:ptCount val="12"/>
                <c:pt idx="0">
                  <c:v>86.837779102040827</c:v>
                </c:pt>
                <c:pt idx="1">
                  <c:v>119.40194626530611</c:v>
                </c:pt>
                <c:pt idx="2">
                  <c:v>115.78370546938778</c:v>
                </c:pt>
                <c:pt idx="3">
                  <c:v>159.20259502040815</c:v>
                </c:pt>
                <c:pt idx="4">
                  <c:v>144.72963183673468</c:v>
                </c:pt>
                <c:pt idx="5">
                  <c:v>199.00324377551021</c:v>
                </c:pt>
                <c:pt idx="6">
                  <c:v>217.09444775510204</c:v>
                </c:pt>
                <c:pt idx="7">
                  <c:v>298.50486566326532</c:v>
                </c:pt>
                <c:pt idx="8">
                  <c:v>289.45926367346937</c:v>
                </c:pt>
                <c:pt idx="9">
                  <c:v>398.00648755102043</c:v>
                </c:pt>
                <c:pt idx="10">
                  <c:v>361.82407959183672</c:v>
                </c:pt>
                <c:pt idx="11">
                  <c:v>497.50810943877553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7-4417-99C6-3D61D96398FC}"/>
            </c:ext>
          </c:extLst>
        </c:ser>
        <c:ser>
          <c:idx val="1"/>
          <c:order val="1"/>
          <c:tx>
            <c:strRef>
              <c:f>'Vyhodnotenie-104.55'!$D$154:$D$155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'Vyhodnotenie-104.55'!$D$156:$D$174</c:f>
              <c:numCache>
                <c:formatCode>#,##0.00</c:formatCode>
                <c:ptCount val="12"/>
                <c:pt idx="0">
                  <c:v>201.89783641224494</c:v>
                </c:pt>
                <c:pt idx="1">
                  <c:v>280.05183760408164</c:v>
                </c:pt>
                <c:pt idx="2">
                  <c:v>269.19711521632655</c:v>
                </c:pt>
                <c:pt idx="3">
                  <c:v>373.40245013877552</c:v>
                </c:pt>
                <c:pt idx="4">
                  <c:v>336.49639402040816</c:v>
                </c:pt>
                <c:pt idx="5">
                  <c:v>466.75306267346946</c:v>
                </c:pt>
                <c:pt idx="6">
                  <c:v>504.74459103061224</c:v>
                </c:pt>
                <c:pt idx="7">
                  <c:v>700.12959401020407</c:v>
                </c:pt>
                <c:pt idx="8">
                  <c:v>672.99278804081632</c:v>
                </c:pt>
                <c:pt idx="9">
                  <c:v>933.50612534693892</c:v>
                </c:pt>
                <c:pt idx="10">
                  <c:v>841.2409850510204</c:v>
                </c:pt>
                <c:pt idx="11">
                  <c:v>1166.8826566836733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7-4417-99C6-3D61D96398FC}"/>
            </c:ext>
          </c:extLst>
        </c:ser>
        <c:ser>
          <c:idx val="2"/>
          <c:order val="2"/>
          <c:tx>
            <c:strRef>
              <c:f>'Vyhodnotenie-104.55'!$E$154:$E$155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'Vyhodnotenie-104.55'!$E$156:$E$174</c:f>
              <c:numCache>
                <c:formatCode>#,##0.00</c:formatCode>
                <c:ptCount val="12"/>
                <c:pt idx="0">
                  <c:v>316.957893722449</c:v>
                </c:pt>
                <c:pt idx="1">
                  <c:v>439.25443262448988</c:v>
                </c:pt>
                <c:pt idx="2">
                  <c:v>422.61052496326533</c:v>
                </c:pt>
                <c:pt idx="3">
                  <c:v>585.67257683265302</c:v>
                </c:pt>
                <c:pt idx="4">
                  <c:v>528.26315620408161</c:v>
                </c:pt>
                <c:pt idx="5">
                  <c:v>732.09072104081645</c:v>
                </c:pt>
                <c:pt idx="6">
                  <c:v>792.39473430612247</c:v>
                </c:pt>
                <c:pt idx="7">
                  <c:v>1098.1360815612245</c:v>
                </c:pt>
                <c:pt idx="8">
                  <c:v>1056.5263124081632</c:v>
                </c:pt>
                <c:pt idx="9">
                  <c:v>1464.1814420816329</c:v>
                </c:pt>
                <c:pt idx="10">
                  <c:v>1320.6578905102042</c:v>
                </c:pt>
                <c:pt idx="11">
                  <c:v>1830.2268026020411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847-4417-99C6-3D61D96398FC}"/>
            </c:ext>
          </c:extLst>
        </c:ser>
        <c:ser>
          <c:idx val="3"/>
          <c:order val="3"/>
          <c:tx>
            <c:strRef>
              <c:f>'Vyhodnotenie-104.55'!$F$154:$F$155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'Vyhodnotenie-104.55'!$F$156:$F$174</c:f>
              <c:numCache>
                <c:formatCode>#,##0.00</c:formatCode>
                <c:ptCount val="12"/>
                <c:pt idx="0">
                  <c:v>430.57065471428581</c:v>
                </c:pt>
                <c:pt idx="1">
                  <c:v>598.45702764489795</c:v>
                </c:pt>
                <c:pt idx="2">
                  <c:v>574.09420628571422</c:v>
                </c:pt>
                <c:pt idx="3">
                  <c:v>797.94270352653052</c:v>
                </c:pt>
                <c:pt idx="4">
                  <c:v>717.61775785714281</c:v>
                </c:pt>
                <c:pt idx="5">
                  <c:v>997.4283794081631</c:v>
                </c:pt>
                <c:pt idx="6">
                  <c:v>1076.4266367857142</c:v>
                </c:pt>
                <c:pt idx="7">
                  <c:v>1496.1425691122452</c:v>
                </c:pt>
                <c:pt idx="8">
                  <c:v>1435.2355157142856</c:v>
                </c:pt>
                <c:pt idx="9">
                  <c:v>1994.8567588163262</c:v>
                </c:pt>
                <c:pt idx="10">
                  <c:v>1794.044394642857</c:v>
                </c:pt>
                <c:pt idx="11">
                  <c:v>2493.5709485204084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847-4417-99C6-3D61D96398FC}"/>
            </c:ext>
          </c:extLst>
        </c:ser>
        <c:ser>
          <c:idx val="4"/>
          <c:order val="4"/>
          <c:tx>
            <c:strRef>
              <c:f>'Vyhodnotenie-104.55'!$G$154:$G$155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'Vyhodnotenie-104.55'!$G$156:$G$174</c:f>
              <c:numCache>
                <c:formatCode>#,##0.00</c:formatCode>
                <c:ptCount val="12"/>
                <c:pt idx="0">
                  <c:v>545.63071202448987</c:v>
                </c:pt>
                <c:pt idx="1">
                  <c:v>757.65962266530619</c:v>
                </c:pt>
                <c:pt idx="2">
                  <c:v>727.507616032653</c:v>
                </c:pt>
                <c:pt idx="3">
                  <c:v>1010.2128302204081</c:v>
                </c:pt>
                <c:pt idx="4">
                  <c:v>909.38452004081637</c:v>
                </c:pt>
                <c:pt idx="5">
                  <c:v>1262.7660377755101</c:v>
                </c:pt>
                <c:pt idx="6">
                  <c:v>1364.0767800612248</c:v>
                </c:pt>
                <c:pt idx="7">
                  <c:v>1894.1490566632654</c:v>
                </c:pt>
                <c:pt idx="8">
                  <c:v>1818.7690400816327</c:v>
                </c:pt>
                <c:pt idx="9">
                  <c:v>2525.5320755510202</c:v>
                </c:pt>
                <c:pt idx="10">
                  <c:v>2273.4613001020407</c:v>
                </c:pt>
                <c:pt idx="11">
                  <c:v>3156.9150944387757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847-4417-99C6-3D61D96398FC}"/>
            </c:ext>
          </c:extLst>
        </c:ser>
        <c:ser>
          <c:idx val="5"/>
          <c:order val="5"/>
          <c:tx>
            <c:strRef>
              <c:f>'Vyhodnotenie-104.55'!$H$154:$H$155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'Vyhodnotenie-104.55'!$H$156:$H$174</c:f>
              <c:numCache>
                <c:formatCode>#,##0.00</c:formatCode>
                <c:ptCount val="12"/>
                <c:pt idx="0">
                  <c:v>659.24347301632656</c:v>
                </c:pt>
                <c:pt idx="1">
                  <c:v>916.86221768571431</c:v>
                </c:pt>
                <c:pt idx="2">
                  <c:v>878.99129735510201</c:v>
                </c:pt>
                <c:pt idx="3">
                  <c:v>1222.4829569142858</c:v>
                </c:pt>
                <c:pt idx="4">
                  <c:v>1098.7391216938775</c:v>
                </c:pt>
                <c:pt idx="5">
                  <c:v>1528.103696142857</c:v>
                </c:pt>
                <c:pt idx="6">
                  <c:v>1648.1086825408165</c:v>
                </c:pt>
                <c:pt idx="7">
                  <c:v>2292.1555442142862</c:v>
                </c:pt>
                <c:pt idx="8">
                  <c:v>2197.4782433877549</c:v>
                </c:pt>
                <c:pt idx="9">
                  <c:v>3056.2073922857139</c:v>
                </c:pt>
                <c:pt idx="10">
                  <c:v>2746.8478042346942</c:v>
                </c:pt>
                <c:pt idx="11">
                  <c:v>3820.2592403571425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847-4417-99C6-3D61D96398FC}"/>
            </c:ext>
          </c:extLst>
        </c:ser>
        <c:ser>
          <c:idx val="6"/>
          <c:order val="6"/>
          <c:tx>
            <c:strRef>
              <c:f>'Vyhodnotenie-104.55'!$I$154:$I$155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'Vyhodnotenie-104.55'!$B$156:$B$174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'Vyhodnotenie-104.55'!$I$156:$I$174</c:f>
              <c:numCache>
                <c:formatCode>#,##0.00</c:formatCode>
                <c:ptCount val="12"/>
                <c:pt idx="0">
                  <c:v>980.35467062929297</c:v>
                </c:pt>
                <c:pt idx="1">
                  <c:v>1449.864688426421</c:v>
                </c:pt>
                <c:pt idx="2">
                  <c:v>1307.1395608390576</c:v>
                </c:pt>
                <c:pt idx="3">
                  <c:v>1933.1529179018944</c:v>
                </c:pt>
                <c:pt idx="4">
                  <c:v>1633.9244510488215</c:v>
                </c:pt>
                <c:pt idx="5">
                  <c:v>2416.4411473773685</c:v>
                </c:pt>
                <c:pt idx="6">
                  <c:v>2450.8866765732323</c:v>
                </c:pt>
                <c:pt idx="7">
                  <c:v>3624.6617210660529</c:v>
                </c:pt>
                <c:pt idx="8">
                  <c:v>3267.8489020976431</c:v>
                </c:pt>
                <c:pt idx="9">
                  <c:v>4832.8822947547369</c:v>
                </c:pt>
                <c:pt idx="10">
                  <c:v>4084.8111276220543</c:v>
                </c:pt>
                <c:pt idx="11">
                  <c:v>6041.1028684434214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47-4417-99C6-3D61D963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822530402"/>
              <c:y val="0.960980475205201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0103806228373699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[ets2_energie.xlsx]Vyhodnotenie-104.55!PivotTable8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104,55 €/t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hnedé uhlie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'Vyhodnotenie-104.55'!$C$224:$C$225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'Vyhodnotenie-104.55'!$C$226:$C$244</c:f>
              <c:numCache>
                <c:formatCode>#,##0.00</c:formatCode>
                <c:ptCount val="12"/>
                <c:pt idx="0">
                  <c:v>92.563671085714304</c:v>
                </c:pt>
                <c:pt idx="1">
                  <c:v>127.27504774285718</c:v>
                </c:pt>
                <c:pt idx="2">
                  <c:v>123.41822811428575</c:v>
                </c:pt>
                <c:pt idx="3">
                  <c:v>169.70006365714289</c:v>
                </c:pt>
                <c:pt idx="4">
                  <c:v>154.27278514285717</c:v>
                </c:pt>
                <c:pt idx="5">
                  <c:v>212.12507957142859</c:v>
                </c:pt>
                <c:pt idx="6">
                  <c:v>231.40917771428576</c:v>
                </c:pt>
                <c:pt idx="7">
                  <c:v>318.18761935714292</c:v>
                </c:pt>
                <c:pt idx="8">
                  <c:v>308.54557028571435</c:v>
                </c:pt>
                <c:pt idx="9">
                  <c:v>424.25015914285717</c:v>
                </c:pt>
                <c:pt idx="10">
                  <c:v>385.68196285714293</c:v>
                </c:pt>
                <c:pt idx="11">
                  <c:v>530.31269892857142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9A-48B6-B138-7EA4739EDA2E}"/>
            </c:ext>
          </c:extLst>
        </c:ser>
        <c:ser>
          <c:idx val="1"/>
          <c:order val="1"/>
          <c:tx>
            <c:strRef>
              <c:f>'Vyhodnotenie-104.55'!$D$224:$D$225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'Vyhodnotenie-104.55'!$D$226:$D$244</c:f>
              <c:numCache>
                <c:formatCode>#,##0.00</c:formatCode>
                <c:ptCount val="12"/>
                <c:pt idx="0">
                  <c:v>215.2105352742858</c:v>
                </c:pt>
                <c:pt idx="1">
                  <c:v>298.5178392514286</c:v>
                </c:pt>
                <c:pt idx="2">
                  <c:v>286.94738036571437</c:v>
                </c:pt>
                <c:pt idx="3">
                  <c:v>398.02378566857158</c:v>
                </c:pt>
                <c:pt idx="4">
                  <c:v>358.68422545714287</c:v>
                </c:pt>
                <c:pt idx="5">
                  <c:v>497.52973208571444</c:v>
                </c:pt>
                <c:pt idx="6">
                  <c:v>538.02633818571439</c:v>
                </c:pt>
                <c:pt idx="7">
                  <c:v>746.29459812857158</c:v>
                </c:pt>
                <c:pt idx="8">
                  <c:v>717.36845091428575</c:v>
                </c:pt>
                <c:pt idx="9">
                  <c:v>995.05946417142889</c:v>
                </c:pt>
                <c:pt idx="10">
                  <c:v>896.71056364285732</c:v>
                </c:pt>
                <c:pt idx="11">
                  <c:v>1243.824330214286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9A-48B6-B138-7EA4739EDA2E}"/>
            </c:ext>
          </c:extLst>
        </c:ser>
        <c:ser>
          <c:idx val="2"/>
          <c:order val="2"/>
          <c:tx>
            <c:strRef>
              <c:f>'Vyhodnotenie-104.55'!$E$224:$E$225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'Vyhodnotenie-104.55'!$E$226:$E$244</c:f>
              <c:numCache>
                <c:formatCode>#,##0.00</c:formatCode>
                <c:ptCount val="12"/>
                <c:pt idx="0">
                  <c:v>337.85739946285724</c:v>
                </c:pt>
                <c:pt idx="1">
                  <c:v>468.21790290857149</c:v>
                </c:pt>
                <c:pt idx="2">
                  <c:v>450.47653261714294</c:v>
                </c:pt>
                <c:pt idx="3">
                  <c:v>624.29053721142873</c:v>
                </c:pt>
                <c:pt idx="4">
                  <c:v>563.09566577142857</c:v>
                </c:pt>
                <c:pt idx="5">
                  <c:v>780.36317151428591</c:v>
                </c:pt>
                <c:pt idx="6">
                  <c:v>844.64349865714303</c:v>
                </c:pt>
                <c:pt idx="7">
                  <c:v>1170.5447572714288</c:v>
                </c:pt>
                <c:pt idx="8">
                  <c:v>1126.1913315428571</c:v>
                </c:pt>
                <c:pt idx="9">
                  <c:v>1560.7263430285718</c:v>
                </c:pt>
                <c:pt idx="10">
                  <c:v>1407.7391644285717</c:v>
                </c:pt>
                <c:pt idx="11">
                  <c:v>1950.9079287857148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C9A-48B6-B138-7EA4739EDA2E}"/>
            </c:ext>
          </c:extLst>
        </c:ser>
        <c:ser>
          <c:idx val="3"/>
          <c:order val="3"/>
          <c:tx>
            <c:strRef>
              <c:f>'Vyhodnotenie-104.55'!$F$224:$F$225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'Vyhodnotenie-104.55'!$F$226:$F$244</c:f>
              <c:numCache>
                <c:formatCode>#,##0.00</c:formatCode>
                <c:ptCount val="12"/>
                <c:pt idx="0">
                  <c:v>458.96153580000009</c:v>
                </c:pt>
                <c:pt idx="1">
                  <c:v>637.91796656571432</c:v>
                </c:pt>
                <c:pt idx="2">
                  <c:v>611.94871440000009</c:v>
                </c:pt>
                <c:pt idx="3">
                  <c:v>850.55728875428588</c:v>
                </c:pt>
                <c:pt idx="4">
                  <c:v>764.93589300000008</c:v>
                </c:pt>
                <c:pt idx="5">
                  <c:v>1063.1966109428572</c:v>
                </c:pt>
                <c:pt idx="6">
                  <c:v>1147.4038395000002</c:v>
                </c:pt>
                <c:pt idx="7">
                  <c:v>1594.7949164142863</c:v>
                </c:pt>
                <c:pt idx="8">
                  <c:v>1529.8717860000002</c:v>
                </c:pt>
                <c:pt idx="9">
                  <c:v>2126.3932218857144</c:v>
                </c:pt>
                <c:pt idx="10">
                  <c:v>1912.3397325000001</c:v>
                </c:pt>
                <c:pt idx="11">
                  <c:v>2657.9915273571437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9A-48B6-B138-7EA4739EDA2E}"/>
            </c:ext>
          </c:extLst>
        </c:ser>
        <c:ser>
          <c:idx val="4"/>
          <c:order val="4"/>
          <c:tx>
            <c:strRef>
              <c:f>'Vyhodnotenie-104.55'!$G$224:$G$225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'Vyhodnotenie-104.55'!$G$226:$G$244</c:f>
              <c:numCache>
                <c:formatCode>#,##0.00</c:formatCode>
                <c:ptCount val="12"/>
                <c:pt idx="0">
                  <c:v>581.60839998857148</c:v>
                </c:pt>
                <c:pt idx="1">
                  <c:v>807.61803022285733</c:v>
                </c:pt>
                <c:pt idx="2">
                  <c:v>775.4778666514286</c:v>
                </c:pt>
                <c:pt idx="3">
                  <c:v>1076.824040297143</c:v>
                </c:pt>
                <c:pt idx="4">
                  <c:v>969.34733331428595</c:v>
                </c:pt>
                <c:pt idx="5">
                  <c:v>1346.0300503714286</c:v>
                </c:pt>
                <c:pt idx="6">
                  <c:v>1454.0209999714289</c:v>
                </c:pt>
                <c:pt idx="7">
                  <c:v>2019.0450755571433</c:v>
                </c:pt>
                <c:pt idx="8">
                  <c:v>1938.6946666285719</c:v>
                </c:pt>
                <c:pt idx="9">
                  <c:v>2692.0601007428572</c:v>
                </c:pt>
                <c:pt idx="10">
                  <c:v>2423.3683332857149</c:v>
                </c:pt>
                <c:pt idx="11">
                  <c:v>3365.0751259285721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C9A-48B6-B138-7EA4739EDA2E}"/>
            </c:ext>
          </c:extLst>
        </c:ser>
        <c:ser>
          <c:idx val="5"/>
          <c:order val="5"/>
          <c:tx>
            <c:strRef>
              <c:f>'Vyhodnotenie-104.55'!$H$224:$H$225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'Vyhodnotenie-104.55'!$H$226:$H$244</c:f>
              <c:numCache>
                <c:formatCode>#,##0.00</c:formatCode>
                <c:ptCount val="12"/>
                <c:pt idx="0">
                  <c:v>702.71253632571438</c:v>
                </c:pt>
                <c:pt idx="1">
                  <c:v>977.31809387999999</c:v>
                </c:pt>
                <c:pt idx="2">
                  <c:v>936.9500484342858</c:v>
                </c:pt>
                <c:pt idx="3">
                  <c:v>1303.0907918400003</c:v>
                </c:pt>
                <c:pt idx="4">
                  <c:v>1171.1875605428572</c:v>
                </c:pt>
                <c:pt idx="5">
                  <c:v>1628.8634898000005</c:v>
                </c:pt>
                <c:pt idx="6">
                  <c:v>1756.7813408142861</c:v>
                </c:pt>
                <c:pt idx="7">
                  <c:v>2443.2952347000009</c:v>
                </c:pt>
                <c:pt idx="8">
                  <c:v>2342.3751210857145</c:v>
                </c:pt>
                <c:pt idx="9">
                  <c:v>3257.726979600001</c:v>
                </c:pt>
                <c:pt idx="10">
                  <c:v>2927.9689013571437</c:v>
                </c:pt>
                <c:pt idx="11">
                  <c:v>4072.1587245000005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C9A-48B6-B138-7EA4739EDA2E}"/>
            </c:ext>
          </c:extLst>
        </c:ser>
        <c:ser>
          <c:idx val="6"/>
          <c:order val="6"/>
          <c:tx>
            <c:strRef>
              <c:f>'Vyhodnotenie-104.55'!$I$224:$I$225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'Vyhodnotenie-104.55'!$B$226:$B$244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'Vyhodnotenie-104.55'!$I$226:$I$244</c:f>
              <c:numCache>
                <c:formatCode>#,##0.00</c:formatCode>
                <c:ptCount val="12"/>
                <c:pt idx="0">
                  <c:v>1044.9970993942775</c:v>
                </c:pt>
                <c:pt idx="1">
                  <c:v>1545.4655741551646</c:v>
                </c:pt>
                <c:pt idx="2">
                  <c:v>1393.3294658590369</c:v>
                </c:pt>
                <c:pt idx="3">
                  <c:v>2060.62076554022</c:v>
                </c:pt>
                <c:pt idx="4">
                  <c:v>1741.6618323237956</c:v>
                </c:pt>
                <c:pt idx="5">
                  <c:v>2575.7759569252748</c:v>
                </c:pt>
                <c:pt idx="6">
                  <c:v>2612.4927484856935</c:v>
                </c:pt>
                <c:pt idx="7">
                  <c:v>3863.6639353879123</c:v>
                </c:pt>
                <c:pt idx="8">
                  <c:v>3483.3236646475912</c:v>
                </c:pt>
                <c:pt idx="9">
                  <c:v>5151.5519138505497</c:v>
                </c:pt>
                <c:pt idx="10">
                  <c:v>4354.1545808094888</c:v>
                </c:pt>
                <c:pt idx="11">
                  <c:v>6439.4398923131876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9A-48B6-B138-7EA4739ED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[ets2_energie.xlsx]Vyhodnotenie-104.55!PivotTable9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104,55 €/t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LPG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'Vyhodnotenie-104.55'!$C$293:$C$294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'Vyhodnotenie-104.55'!$C$295:$C$313</c:f>
              <c:numCache>
                <c:formatCode>#,##0.00</c:formatCode>
                <c:ptCount val="12"/>
                <c:pt idx="0">
                  <c:v>48.179653954491677</c:v>
                </c:pt>
                <c:pt idx="1">
                  <c:v>66.247024187426064</c:v>
                </c:pt>
                <c:pt idx="2">
                  <c:v>64.239538605988912</c:v>
                </c:pt>
                <c:pt idx="3">
                  <c:v>88.329365583234733</c:v>
                </c:pt>
                <c:pt idx="4">
                  <c:v>80.29942325748614</c:v>
                </c:pt>
                <c:pt idx="5">
                  <c:v>110.41170697904344</c:v>
                </c:pt>
                <c:pt idx="6">
                  <c:v>120.44913488622922</c:v>
                </c:pt>
                <c:pt idx="7">
                  <c:v>165.61756046856516</c:v>
                </c:pt>
                <c:pt idx="8">
                  <c:v>160.59884651497228</c:v>
                </c:pt>
                <c:pt idx="9">
                  <c:v>220.82341395808689</c:v>
                </c:pt>
                <c:pt idx="10">
                  <c:v>200.74855814371531</c:v>
                </c:pt>
                <c:pt idx="11">
                  <c:v>276.02926744760862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63-43EF-8DC7-7BF99F1E4354}"/>
            </c:ext>
          </c:extLst>
        </c:ser>
        <c:ser>
          <c:idx val="1"/>
          <c:order val="1"/>
          <c:tx>
            <c:strRef>
              <c:f>'Vyhodnotenie-104.55'!$D$293:$D$294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'Vyhodnotenie-104.55'!$D$295:$D$313</c:f>
              <c:numCache>
                <c:formatCode>#,##0.00</c:formatCode>
                <c:ptCount val="12"/>
                <c:pt idx="0">
                  <c:v>112.01769544419317</c:v>
                </c:pt>
                <c:pt idx="1">
                  <c:v>155.37938400323566</c:v>
                </c:pt>
                <c:pt idx="2">
                  <c:v>149.3569272589242</c:v>
                </c:pt>
                <c:pt idx="3">
                  <c:v>207.1725120043142</c:v>
                </c:pt>
                <c:pt idx="4">
                  <c:v>186.69615907365528</c:v>
                </c:pt>
                <c:pt idx="5">
                  <c:v>258.9656400053928</c:v>
                </c:pt>
                <c:pt idx="6">
                  <c:v>280.04423861048286</c:v>
                </c:pt>
                <c:pt idx="7">
                  <c:v>388.44846000808917</c:v>
                </c:pt>
                <c:pt idx="8">
                  <c:v>373.39231814731056</c:v>
                </c:pt>
                <c:pt idx="9">
                  <c:v>517.9312800107856</c:v>
                </c:pt>
                <c:pt idx="10">
                  <c:v>466.74039768413814</c:v>
                </c:pt>
                <c:pt idx="11">
                  <c:v>647.41410001348197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63-43EF-8DC7-7BF99F1E4354}"/>
            </c:ext>
          </c:extLst>
        </c:ser>
        <c:ser>
          <c:idx val="2"/>
          <c:order val="2"/>
          <c:tx>
            <c:strRef>
              <c:f>'Vyhodnotenie-104.55'!$E$293:$E$294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'Vyhodnotenie-104.55'!$E$295:$E$313</c:f>
              <c:numCache>
                <c:formatCode>#,##0.00</c:formatCode>
                <c:ptCount val="12"/>
                <c:pt idx="0">
                  <c:v>175.85573693389463</c:v>
                </c:pt>
                <c:pt idx="1">
                  <c:v>243.70874958647042</c:v>
                </c:pt>
                <c:pt idx="2">
                  <c:v>234.47431591185955</c:v>
                </c:pt>
                <c:pt idx="3">
                  <c:v>324.94499944862724</c:v>
                </c:pt>
                <c:pt idx="4">
                  <c:v>293.09289488982432</c:v>
                </c:pt>
                <c:pt idx="5">
                  <c:v>406.1812493107841</c:v>
                </c:pt>
                <c:pt idx="6">
                  <c:v>439.63934233473657</c:v>
                </c:pt>
                <c:pt idx="7">
                  <c:v>609.27187396617603</c:v>
                </c:pt>
                <c:pt idx="8">
                  <c:v>586.18578977964864</c:v>
                </c:pt>
                <c:pt idx="9">
                  <c:v>812.36249862156819</c:v>
                </c:pt>
                <c:pt idx="10">
                  <c:v>732.73223722456112</c:v>
                </c:pt>
                <c:pt idx="11">
                  <c:v>1015.4531232769601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63-43EF-8DC7-7BF99F1E4354}"/>
            </c:ext>
          </c:extLst>
        </c:ser>
        <c:ser>
          <c:idx val="3"/>
          <c:order val="3"/>
          <c:tx>
            <c:strRef>
              <c:f>'Vyhodnotenie-104.55'!$F$293:$F$294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'Vyhodnotenie-104.55'!$F$295:$F$313</c:f>
              <c:numCache>
                <c:formatCode>#,##0.00</c:formatCode>
                <c:ptCount val="12"/>
                <c:pt idx="0">
                  <c:v>238.89078419102125</c:v>
                </c:pt>
                <c:pt idx="1">
                  <c:v>332.03811516970512</c:v>
                </c:pt>
                <c:pt idx="2">
                  <c:v>318.52104558802836</c:v>
                </c:pt>
                <c:pt idx="3">
                  <c:v>442.71748689294014</c:v>
                </c:pt>
                <c:pt idx="4">
                  <c:v>398.15130698503543</c:v>
                </c:pt>
                <c:pt idx="5">
                  <c:v>553.39685861617522</c:v>
                </c:pt>
                <c:pt idx="6">
                  <c:v>597.22696047755323</c:v>
                </c:pt>
                <c:pt idx="7">
                  <c:v>830.09528792426306</c:v>
                </c:pt>
                <c:pt idx="8">
                  <c:v>796.30261397007087</c:v>
                </c:pt>
                <c:pt idx="9">
                  <c:v>1106.7937172323504</c:v>
                </c:pt>
                <c:pt idx="10">
                  <c:v>995.3782674625885</c:v>
                </c:pt>
                <c:pt idx="11">
                  <c:v>1383.4921465404379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63-43EF-8DC7-7BF99F1E4354}"/>
            </c:ext>
          </c:extLst>
        </c:ser>
        <c:ser>
          <c:idx val="4"/>
          <c:order val="4"/>
          <c:tx>
            <c:strRef>
              <c:f>'Vyhodnotenie-104.55'!$G$293:$G$294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'Vyhodnotenie-104.55'!$G$295:$G$313</c:f>
              <c:numCache>
                <c:formatCode>#,##0.00</c:formatCode>
                <c:ptCount val="12"/>
                <c:pt idx="0">
                  <c:v>302.72882568072276</c:v>
                </c:pt>
                <c:pt idx="1">
                  <c:v>420.36748075293991</c:v>
                </c:pt>
                <c:pt idx="2">
                  <c:v>403.63843424096353</c:v>
                </c:pt>
                <c:pt idx="3">
                  <c:v>560.4899743372531</c:v>
                </c:pt>
                <c:pt idx="4">
                  <c:v>504.54804280120464</c:v>
                </c:pt>
                <c:pt idx="5">
                  <c:v>700.61246792156635</c:v>
                </c:pt>
                <c:pt idx="6">
                  <c:v>756.82206420180682</c:v>
                </c:pt>
                <c:pt idx="7">
                  <c:v>1050.9187018823498</c:v>
                </c:pt>
                <c:pt idx="8">
                  <c:v>1009.0960856024093</c:v>
                </c:pt>
                <c:pt idx="9">
                  <c:v>1401.2249358431327</c:v>
                </c:pt>
                <c:pt idx="10">
                  <c:v>1261.3701070030113</c:v>
                </c:pt>
                <c:pt idx="11">
                  <c:v>1751.5311698039161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63-43EF-8DC7-7BF99F1E4354}"/>
            </c:ext>
          </c:extLst>
        </c:ser>
        <c:ser>
          <c:idx val="5"/>
          <c:order val="5"/>
          <c:tx>
            <c:strRef>
              <c:f>'Vyhodnotenie-104.55'!$H$293:$H$294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'Vyhodnotenie-104.55'!$H$295:$H$313</c:f>
              <c:numCache>
                <c:formatCode>#,##0.00</c:formatCode>
                <c:ptCount val="12"/>
                <c:pt idx="0">
                  <c:v>365.76387293784933</c:v>
                </c:pt>
                <c:pt idx="1">
                  <c:v>508.6968463361747</c:v>
                </c:pt>
                <c:pt idx="2">
                  <c:v>487.68516391713246</c:v>
                </c:pt>
                <c:pt idx="3">
                  <c:v>678.26246178156623</c:v>
                </c:pt>
                <c:pt idx="4">
                  <c:v>609.60645489641547</c:v>
                </c:pt>
                <c:pt idx="5">
                  <c:v>847.82807722695782</c:v>
                </c:pt>
                <c:pt idx="6">
                  <c:v>914.40968234462343</c:v>
                </c:pt>
                <c:pt idx="7">
                  <c:v>1271.7421158404366</c:v>
                </c:pt>
                <c:pt idx="8">
                  <c:v>1219.2129097928309</c:v>
                </c:pt>
                <c:pt idx="9">
                  <c:v>1695.6561544539156</c:v>
                </c:pt>
                <c:pt idx="10">
                  <c:v>1524.0161372410391</c:v>
                </c:pt>
                <c:pt idx="11">
                  <c:v>2119.5701930673945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63-43EF-8DC7-7BF99F1E4354}"/>
            </c:ext>
          </c:extLst>
        </c:ser>
        <c:ser>
          <c:idx val="6"/>
          <c:order val="6"/>
          <c:tx>
            <c:strRef>
              <c:f>'Vyhodnotenie-104.55'!$I$293:$I$294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'Vyhodnotenie-104.55'!$B$295:$B$313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'Vyhodnotenie-104.55'!$I$295:$I$313</c:f>
              <c:numCache>
                <c:formatCode>#,##0.00</c:formatCode>
                <c:ptCount val="12"/>
                <c:pt idx="0">
                  <c:v>543.92396111474193</c:v>
                </c:pt>
                <c:pt idx="1">
                  <c:v>804.41922503727631</c:v>
                </c:pt>
                <c:pt idx="2">
                  <c:v>725.23194815298939</c:v>
                </c:pt>
                <c:pt idx="3">
                  <c:v>1072.5589667163683</c:v>
                </c:pt>
                <c:pt idx="4">
                  <c:v>906.53993519123662</c:v>
                </c:pt>
                <c:pt idx="5">
                  <c:v>1340.6987083954607</c:v>
                </c:pt>
                <c:pt idx="6">
                  <c:v>1359.809902786855</c:v>
                </c:pt>
                <c:pt idx="7">
                  <c:v>2011.0480625931912</c:v>
                </c:pt>
                <c:pt idx="8">
                  <c:v>1813.0798703824732</c:v>
                </c:pt>
                <c:pt idx="9">
                  <c:v>2681.3974167909214</c:v>
                </c:pt>
                <c:pt idx="10">
                  <c:v>2266.3498379780917</c:v>
                </c:pt>
                <c:pt idx="11">
                  <c:v>3351.7467709886514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63-43EF-8DC7-7BF99F1E4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[ets2_energie.xlsx]Vyhodnotenie-104.55!PivotTable12</c:name>
    <c:fmtId val="1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sk-SK"/>
              <a:t>Výška</a:t>
            </a:r>
            <a:r>
              <a:rPr lang="sk-SK" baseline="0"/>
              <a:t> ročnej platby za ETS2 z vykurovania a prípravy teplej vody podľa podlahovej plochy pri sadzbe </a:t>
            </a:r>
            <a:r>
              <a:rPr lang="sk-SK" b="1" baseline="0"/>
              <a:t>104,55 €/t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aseline="0"/>
              <a:t>- priemerný byt a rodinný dom z pohľadu spotreby; </a:t>
            </a:r>
            <a:r>
              <a:rPr lang="sk-SK" b="1" baseline="0"/>
              <a:t>priemer za všetky palivá</a:t>
            </a:r>
            <a:endParaRPr lang="sk-SK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21258187346908"/>
          <c:y val="0.2225783256291731"/>
          <c:w val="0.85612650020438463"/>
          <c:h val="0.60979791239500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'Vyhodnotenie-104.55'!$C$363:$C$364</c:f>
              <c:strCache>
                <c:ptCount val="1"/>
                <c:pt idx="0">
                  <c:v>priemerný byt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'Vyhodnotenie-104.55'!$B$365:$B$371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'Vyhodnotenie-104.55'!$C$365:$C$371</c:f>
              <c:numCache>
                <c:formatCode>#,##0.00</c:formatCode>
                <c:ptCount val="6"/>
                <c:pt idx="0">
                  <c:v>313.16893111614792</c:v>
                </c:pt>
                <c:pt idx="1">
                  <c:v>417.55857482153033</c:v>
                </c:pt>
                <c:pt idx="2">
                  <c:v>521.94821852691314</c:v>
                </c:pt>
                <c:pt idx="3">
                  <c:v>782.92232779036988</c:v>
                </c:pt>
                <c:pt idx="4">
                  <c:v>1043.8964370538263</c:v>
                </c:pt>
                <c:pt idx="5">
                  <c:v>1304.8705463172835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A-4567-BDD5-7A96B1C5E538}"/>
            </c:ext>
          </c:extLst>
        </c:ser>
        <c:ser>
          <c:idx val="1"/>
          <c:order val="1"/>
          <c:tx>
            <c:strRef>
              <c:f>'Vyhodnotenie-104.55'!$D$363:$D$364</c:f>
              <c:strCache>
                <c:ptCount val="1"/>
                <c:pt idx="0">
                  <c:v>priemerný RD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'Vyhodnotenie-104.55'!$B$365:$B$371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'Vyhodnotenie-104.55'!$D$365:$D$371</c:f>
              <c:numCache>
                <c:formatCode>#,##0.00</c:formatCode>
                <c:ptCount val="6"/>
                <c:pt idx="0">
                  <c:v>443.43920171621147</c:v>
                </c:pt>
                <c:pt idx="1">
                  <c:v>591.25226895494882</c:v>
                </c:pt>
                <c:pt idx="2">
                  <c:v>739.06533619368531</c:v>
                </c:pt>
                <c:pt idx="3">
                  <c:v>1108.5980042905287</c:v>
                </c:pt>
                <c:pt idx="4">
                  <c:v>1478.1306723873706</c:v>
                </c:pt>
                <c:pt idx="5">
                  <c:v>1847.6633404842153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70A-4567-BDD5-7A96B1C5E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033455"/>
        <c:axId val="356050255"/>
      </c:barChart>
      <c:catAx>
        <c:axId val="356033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2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67873866827440121"/>
              <c:y val="0.92057346452648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50255"/>
        <c:crosses val="autoZero"/>
        <c:auto val="1"/>
        <c:lblAlgn val="ctr"/>
        <c:lblOffset val="100"/>
        <c:noMultiLvlLbl val="0"/>
      </c:catAx>
      <c:valAx>
        <c:axId val="35605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sk-SK"/>
                  <a:t>Platba za ETS2 </a:t>
                </a:r>
                <a:r>
                  <a:rPr lang="en-US"/>
                  <a:t>[€/rok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7.9202958707552604E-3"/>
              <c:y val="0.2474105528796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14405412060689E-4"/>
          <c:y val="0.91851902179407841"/>
          <c:w val="0.32527455612993411"/>
          <c:h val="6.2990993614241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[ets2_energie.xlsx]Vyhodnotenie-150.06!PivotTable1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0"/>
              <a:t>V</a:t>
            </a:r>
            <a:r>
              <a:rPr lang="sk-SK" b="0"/>
              <a:t>ýška</a:t>
            </a:r>
            <a:r>
              <a:rPr lang="sk-SK" b="0" baseline="0"/>
              <a:t> ročnej platby za emisné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kvóty</a:t>
            </a:r>
            <a:r>
              <a:rPr lang="sk-SK" b="0" baseline="0"/>
              <a:t> pri vykurovaní a príprave teplej vody z fosílnych palív pri sadzbe</a:t>
            </a:r>
            <a:br>
              <a:rPr lang="sk-SK" b="0" baseline="0"/>
            </a:br>
            <a:r>
              <a:rPr lang="sk-SK" b="1" baseline="0"/>
              <a:t>150,06 €/t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="0" baseline="0"/>
              <a:t>podľa typu budovy, celkovej vykurovanej podlahovej plochy a energetickej triedy -</a:t>
            </a:r>
            <a:br>
              <a:rPr lang="sk-SK" b="0" baseline="0"/>
            </a:br>
            <a:r>
              <a:rPr lang="sk-SK" b="1" baseline="0"/>
              <a:t>priemer za všetky fosílne palivá</a:t>
            </a:r>
            <a:endParaRPr lang="sk-SK" b="1"/>
          </a:p>
        </c:rich>
      </c:tx>
      <c:layout>
        <c:manualLayout>
          <c:xMode val="edge"/>
          <c:yMode val="edge"/>
          <c:x val="0.1401939243619462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017951496450393E-2"/>
          <c:y val="0.15017788535030088"/>
          <c:w val="0.83391273872777882"/>
          <c:h val="0.6298658524424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'Vyhodnotenie-150.06'!$C$3:$C$4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'Vyhodnotenie-150.06'!$C$5:$C$23</c:f>
              <c:numCache>
                <c:formatCode>#,##0.00</c:formatCode>
                <c:ptCount val="12"/>
                <c:pt idx="0">
                  <c:v>84.814308984713989</c:v>
                </c:pt>
                <c:pt idx="1">
                  <c:v>116.61967485398175</c:v>
                </c:pt>
                <c:pt idx="2">
                  <c:v>113.085745312952</c:v>
                </c:pt>
                <c:pt idx="3">
                  <c:v>155.49289980530898</c:v>
                </c:pt>
                <c:pt idx="4">
                  <c:v>141.35718164119001</c:v>
                </c:pt>
                <c:pt idx="5">
                  <c:v>194.36612475663625</c:v>
                </c:pt>
                <c:pt idx="6">
                  <c:v>212.03577246178503</c:v>
                </c:pt>
                <c:pt idx="7">
                  <c:v>291.54918713495442</c:v>
                </c:pt>
                <c:pt idx="8">
                  <c:v>282.71436328238002</c:v>
                </c:pt>
                <c:pt idx="9">
                  <c:v>388.73224951327251</c:v>
                </c:pt>
                <c:pt idx="10">
                  <c:v>353.39295410297501</c:v>
                </c:pt>
                <c:pt idx="11">
                  <c:v>485.91531189159048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F-4F81-A1D8-B72F438A1D42}"/>
            </c:ext>
          </c:extLst>
        </c:ser>
        <c:ser>
          <c:idx val="1"/>
          <c:order val="1"/>
          <c:tx>
            <c:strRef>
              <c:f>'Vyhodnotenie-150.06'!$D$3:$D$4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'Vyhodnotenie-150.06'!$D$5:$D$23</c:f>
              <c:numCache>
                <c:formatCode>#,##0.00</c:formatCode>
                <c:ptCount val="12"/>
                <c:pt idx="0">
                  <c:v>197.19326838946003</c:v>
                </c:pt>
                <c:pt idx="1">
                  <c:v>273.52614647570266</c:v>
                </c:pt>
                <c:pt idx="2">
                  <c:v>262.92435785261335</c:v>
                </c:pt>
                <c:pt idx="3">
                  <c:v>364.70152863427018</c:v>
                </c:pt>
                <c:pt idx="4">
                  <c:v>328.65544731576671</c:v>
                </c:pt>
                <c:pt idx="5">
                  <c:v>455.8769107928378</c:v>
                </c:pt>
                <c:pt idx="6">
                  <c:v>492.9831709736502</c:v>
                </c:pt>
                <c:pt idx="7">
                  <c:v>683.81536618925668</c:v>
                </c:pt>
                <c:pt idx="8">
                  <c:v>657.31089463153342</c:v>
                </c:pt>
                <c:pt idx="9">
                  <c:v>911.75382158567561</c:v>
                </c:pt>
                <c:pt idx="10">
                  <c:v>821.63861828941674</c:v>
                </c:pt>
                <c:pt idx="11">
                  <c:v>1139.6922769820944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F-4F81-A1D8-B72F438A1D42}"/>
            </c:ext>
          </c:extLst>
        </c:ser>
        <c:ser>
          <c:idx val="2"/>
          <c:order val="2"/>
          <c:tx>
            <c:strRef>
              <c:f>'Vyhodnotenie-150.06'!$E$3:$E$4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'Vyhodnotenie-150.06'!$E$5:$E$23</c:f>
              <c:numCache>
                <c:formatCode>#,##0.00</c:formatCode>
                <c:ptCount val="12"/>
                <c:pt idx="0">
                  <c:v>309.57222779420601</c:v>
                </c:pt>
                <c:pt idx="1">
                  <c:v>429.01904628101158</c:v>
                </c:pt>
                <c:pt idx="2">
                  <c:v>412.76297039227484</c:v>
                </c:pt>
                <c:pt idx="3">
                  <c:v>572.02539504134882</c:v>
                </c:pt>
                <c:pt idx="4">
                  <c:v>515.95371299034343</c:v>
                </c:pt>
                <c:pt idx="5">
                  <c:v>715.03174380168616</c:v>
                </c:pt>
                <c:pt idx="6">
                  <c:v>773.93056948551509</c:v>
                </c:pt>
                <c:pt idx="7">
                  <c:v>1072.5476157025287</c:v>
                </c:pt>
                <c:pt idx="8">
                  <c:v>1031.9074259806869</c:v>
                </c:pt>
                <c:pt idx="9">
                  <c:v>1430.0634876033723</c:v>
                </c:pt>
                <c:pt idx="10">
                  <c:v>1289.8842824758588</c:v>
                </c:pt>
                <c:pt idx="11">
                  <c:v>1787.5793595042151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F-4F81-A1D8-B72F438A1D42}"/>
            </c:ext>
          </c:extLst>
        </c:ser>
        <c:ser>
          <c:idx val="3"/>
          <c:order val="3"/>
          <c:tx>
            <c:strRef>
              <c:f>'Vyhodnotenie-150.06'!$F$3:$F$4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'Vyhodnotenie-150.06'!$F$5:$F$23</c:f>
              <c:numCache>
                <c:formatCode>#,##0.00</c:formatCode>
                <c:ptCount val="12"/>
                <c:pt idx="0">
                  <c:v>420.53761538254031</c:v>
                </c:pt>
                <c:pt idx="1">
                  <c:v>584.51194608632045</c:v>
                </c:pt>
                <c:pt idx="2">
                  <c:v>560.71682051005371</c:v>
                </c:pt>
                <c:pt idx="3">
                  <c:v>779.34926144842746</c:v>
                </c:pt>
                <c:pt idx="4">
                  <c:v>700.89602563756694</c:v>
                </c:pt>
                <c:pt idx="5">
                  <c:v>974.18657681053401</c:v>
                </c:pt>
                <c:pt idx="6">
                  <c:v>1051.3440384563505</c:v>
                </c:pt>
                <c:pt idx="7">
                  <c:v>1461.2798652158019</c:v>
                </c:pt>
                <c:pt idx="8">
                  <c:v>1401.7920512751339</c:v>
                </c:pt>
                <c:pt idx="9">
                  <c:v>1948.373153621068</c:v>
                </c:pt>
                <c:pt idx="10">
                  <c:v>1752.2400640939179</c:v>
                </c:pt>
                <c:pt idx="11">
                  <c:v>2435.4664420263357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F-4F81-A1D8-B72F438A1D42}"/>
            </c:ext>
          </c:extLst>
        </c:ser>
        <c:ser>
          <c:idx val="4"/>
          <c:order val="4"/>
          <c:tx>
            <c:strRef>
              <c:f>'Vyhodnotenie-150.06'!$G$3:$G$4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'Vyhodnotenie-150.06'!$G$5:$G$23</c:f>
              <c:numCache>
                <c:formatCode>#,##0.00</c:formatCode>
                <c:ptCount val="12"/>
                <c:pt idx="0">
                  <c:v>532.91657478728621</c:v>
                </c:pt>
                <c:pt idx="1">
                  <c:v>740.00484589162966</c:v>
                </c:pt>
                <c:pt idx="2">
                  <c:v>710.55543304971491</c:v>
                </c:pt>
                <c:pt idx="3">
                  <c:v>986.67312785550598</c:v>
                </c:pt>
                <c:pt idx="4">
                  <c:v>888.19429131214395</c:v>
                </c:pt>
                <c:pt idx="5">
                  <c:v>1233.3414098193825</c:v>
                </c:pt>
                <c:pt idx="6">
                  <c:v>1332.2914369682157</c:v>
                </c:pt>
                <c:pt idx="7">
                  <c:v>1850.0121147290743</c:v>
                </c:pt>
                <c:pt idx="8">
                  <c:v>1776.3885826242879</c:v>
                </c:pt>
                <c:pt idx="9">
                  <c:v>2466.6828196387651</c:v>
                </c:pt>
                <c:pt idx="10">
                  <c:v>2220.4857282803591</c:v>
                </c:pt>
                <c:pt idx="11">
                  <c:v>3083.3535245484559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F-4F81-A1D8-B72F438A1D42}"/>
            </c:ext>
          </c:extLst>
        </c:ser>
        <c:ser>
          <c:idx val="5"/>
          <c:order val="5"/>
          <c:tx>
            <c:strRef>
              <c:f>'Vyhodnotenie-150.06'!$H$3:$H$4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'Vyhodnotenie-150.06'!$H$5:$H$23</c:f>
              <c:numCache>
                <c:formatCode>#,##0.00</c:formatCode>
                <c:ptCount val="12"/>
                <c:pt idx="0">
                  <c:v>643.88196237562033</c:v>
                </c:pt>
                <c:pt idx="1">
                  <c:v>895.49774569693852</c:v>
                </c:pt>
                <c:pt idx="2">
                  <c:v>858.50928316749389</c:v>
                </c:pt>
                <c:pt idx="3">
                  <c:v>1193.9969942625846</c:v>
                </c:pt>
                <c:pt idx="4">
                  <c:v>1073.1366039593672</c:v>
                </c:pt>
                <c:pt idx="5">
                  <c:v>1492.4962428282311</c:v>
                </c:pt>
                <c:pt idx="6">
                  <c:v>1609.7049059390511</c:v>
                </c:pt>
                <c:pt idx="7">
                  <c:v>2238.7443642423464</c:v>
                </c:pt>
                <c:pt idx="8">
                  <c:v>2146.2732079187344</c:v>
                </c:pt>
                <c:pt idx="9">
                  <c:v>2984.9924856564621</c:v>
                </c:pt>
                <c:pt idx="10">
                  <c:v>2682.8415098984187</c:v>
                </c:pt>
                <c:pt idx="11">
                  <c:v>3731.2406070705783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F-4F81-A1D8-B72F438A1D42}"/>
            </c:ext>
          </c:extLst>
        </c:ser>
        <c:ser>
          <c:idx val="6"/>
          <c:order val="6"/>
          <c:tx>
            <c:strRef>
              <c:f>'Vyhodnotenie-150.06'!$I$3:$I$4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'Vyhodnotenie-150.06'!$B$5:$B$23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'Vyhodnotenie-150.06'!$I$5:$I$23</c:f>
              <c:numCache>
                <c:formatCode>#,##0.00</c:formatCode>
                <c:ptCount val="12"/>
                <c:pt idx="0">
                  <c:v>957.51071491194182</c:v>
                </c:pt>
                <c:pt idx="1">
                  <c:v>1416.0803390161163</c:v>
                </c:pt>
                <c:pt idx="2">
                  <c:v>1276.6809532159225</c:v>
                </c:pt>
                <c:pt idx="3">
                  <c:v>1888.1071186881543</c:v>
                </c:pt>
                <c:pt idx="4">
                  <c:v>1595.8511915199028</c:v>
                </c:pt>
                <c:pt idx="5">
                  <c:v>2360.1338983601931</c:v>
                </c:pt>
                <c:pt idx="6">
                  <c:v>2393.7767872798545</c:v>
                </c:pt>
                <c:pt idx="7">
                  <c:v>3540.2008475402904</c:v>
                </c:pt>
                <c:pt idx="8">
                  <c:v>3191.7023830398057</c:v>
                </c:pt>
                <c:pt idx="9">
                  <c:v>4720.2677967203863</c:v>
                </c:pt>
                <c:pt idx="10">
                  <c:v>3989.6279787997573</c:v>
                </c:pt>
                <c:pt idx="11">
                  <c:v>5900.3347459004835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F-4F81-A1D8-B72F438A1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9359211124"/>
              <c:y val="0.93474841285864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4.1123683917237003E-3"/>
              <c:y val="0.256475614344082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477215949"/>
          <c:y val="0.18149667483569704"/>
          <c:w val="3.0932252764231224E-2"/>
          <c:h val="0.29063893224851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[ets2_energie.xlsx]Vyhodnotenie-55.35!PivotTable2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55,35 €/t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zemný plyn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296655841424916"/>
          <c:w val="0.83306007957256922"/>
          <c:h val="0.6784387967239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'Vyhodnotenie-55.35'!$C$79:$C$80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'Vyhodnotenie-55.35'!$C$81:$C$99</c:f>
              <c:numCache>
                <c:formatCode>#,##0.00</c:formatCode>
                <c:ptCount val="12"/>
                <c:pt idx="0">
                  <c:v>21.897559176317852</c:v>
                </c:pt>
                <c:pt idx="1">
                  <c:v>30.109143867437052</c:v>
                </c:pt>
                <c:pt idx="2">
                  <c:v>29.196745568423804</c:v>
                </c:pt>
                <c:pt idx="3">
                  <c:v>40.145525156582721</c:v>
                </c:pt>
                <c:pt idx="4">
                  <c:v>36.495931960529752</c:v>
                </c:pt>
                <c:pt idx="5">
                  <c:v>50.181906445728401</c:v>
                </c:pt>
                <c:pt idx="6">
                  <c:v>54.743897940794625</c:v>
                </c:pt>
                <c:pt idx="7">
                  <c:v>75.272859668592602</c:v>
                </c:pt>
                <c:pt idx="8">
                  <c:v>72.991863921059505</c:v>
                </c:pt>
                <c:pt idx="9">
                  <c:v>100.3638128914568</c:v>
                </c:pt>
                <c:pt idx="10">
                  <c:v>91.23982990132437</c:v>
                </c:pt>
                <c:pt idx="11">
                  <c:v>125.454766114321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0D-4930-9E3A-E7476499B8F8}"/>
            </c:ext>
          </c:extLst>
        </c:ser>
        <c:ser>
          <c:idx val="1"/>
          <c:order val="1"/>
          <c:tx>
            <c:strRef>
              <c:f>'Vyhodnotenie-55.35'!$D$79:$D$80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'Vyhodnotenie-55.35'!$D$81:$D$99</c:f>
              <c:numCache>
                <c:formatCode>#,##0.00</c:formatCode>
                <c:ptCount val="12"/>
                <c:pt idx="0">
                  <c:v>50.911825084939004</c:v>
                </c:pt>
                <c:pt idx="1">
                  <c:v>70.619628343625067</c:v>
                </c:pt>
                <c:pt idx="2">
                  <c:v>67.882433446585324</c:v>
                </c:pt>
                <c:pt idx="3">
                  <c:v>94.159504458166751</c:v>
                </c:pt>
                <c:pt idx="4">
                  <c:v>84.853041808231666</c:v>
                </c:pt>
                <c:pt idx="5">
                  <c:v>117.69938057270845</c:v>
                </c:pt>
                <c:pt idx="6">
                  <c:v>127.2795627123475</c:v>
                </c:pt>
                <c:pt idx="7">
                  <c:v>176.54907085906265</c:v>
                </c:pt>
                <c:pt idx="8">
                  <c:v>169.70608361646333</c:v>
                </c:pt>
                <c:pt idx="9">
                  <c:v>235.3987611454169</c:v>
                </c:pt>
                <c:pt idx="10">
                  <c:v>212.13260452057918</c:v>
                </c:pt>
                <c:pt idx="11">
                  <c:v>294.24845143177112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0D-4930-9E3A-E7476499B8F8}"/>
            </c:ext>
          </c:extLst>
        </c:ser>
        <c:ser>
          <c:idx val="2"/>
          <c:order val="2"/>
          <c:tx>
            <c:strRef>
              <c:f>'Vyhodnotenie-55.35'!$E$79:$E$80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'Vyhodnotenie-55.35'!$E$81:$E$99</c:f>
              <c:numCache>
                <c:formatCode>#,##0.00</c:formatCode>
                <c:ptCount val="12"/>
                <c:pt idx="0">
                  <c:v>79.926090993560152</c:v>
                </c:pt>
                <c:pt idx="1">
                  <c:v>110.7651535002078</c:v>
                </c:pt>
                <c:pt idx="2">
                  <c:v>106.56812132474687</c:v>
                </c:pt>
                <c:pt idx="3">
                  <c:v>147.68687133361041</c:v>
                </c:pt>
                <c:pt idx="4">
                  <c:v>133.21015165593357</c:v>
                </c:pt>
                <c:pt idx="5">
                  <c:v>184.60858916701298</c:v>
                </c:pt>
                <c:pt idx="6">
                  <c:v>199.81522748390037</c:v>
                </c:pt>
                <c:pt idx="7">
                  <c:v>276.91288375051948</c:v>
                </c:pt>
                <c:pt idx="8">
                  <c:v>266.42030331186714</c:v>
                </c:pt>
                <c:pt idx="9">
                  <c:v>369.21717833402596</c:v>
                </c:pt>
                <c:pt idx="10">
                  <c:v>333.025379139834</c:v>
                </c:pt>
                <c:pt idx="11">
                  <c:v>461.52147291753249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0D-4930-9E3A-E7476499B8F8}"/>
            </c:ext>
          </c:extLst>
        </c:ser>
        <c:ser>
          <c:idx val="3"/>
          <c:order val="3"/>
          <c:tx>
            <c:strRef>
              <c:f>'Vyhodnotenie-55.35'!$F$79:$F$80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'Vyhodnotenie-55.35'!$F$81:$F$99</c:f>
              <c:numCache>
                <c:formatCode>#,##0.00</c:formatCode>
                <c:ptCount val="12"/>
                <c:pt idx="0">
                  <c:v>108.57539758257603</c:v>
                </c:pt>
                <c:pt idx="1">
                  <c:v>150.91067865679051</c:v>
                </c:pt>
                <c:pt idx="2">
                  <c:v>144.767196776768</c:v>
                </c:pt>
                <c:pt idx="3">
                  <c:v>201.214238209054</c:v>
                </c:pt>
                <c:pt idx="4">
                  <c:v>180.95899597096002</c:v>
                </c:pt>
                <c:pt idx="5">
                  <c:v>251.5177977613175</c:v>
                </c:pt>
                <c:pt idx="6">
                  <c:v>271.43849395644003</c:v>
                </c:pt>
                <c:pt idx="7">
                  <c:v>377.27669664197629</c:v>
                </c:pt>
                <c:pt idx="8">
                  <c:v>361.91799194192004</c:v>
                </c:pt>
                <c:pt idx="9">
                  <c:v>503.03559552263499</c:v>
                </c:pt>
                <c:pt idx="10">
                  <c:v>452.39748992740004</c:v>
                </c:pt>
                <c:pt idx="11">
                  <c:v>628.7944944032937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0D-4930-9E3A-E7476499B8F8}"/>
            </c:ext>
          </c:extLst>
        </c:ser>
        <c:ser>
          <c:idx val="4"/>
          <c:order val="4"/>
          <c:tx>
            <c:strRef>
              <c:f>'Vyhodnotenie-55.35'!$G$79:$G$80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'Vyhodnotenie-55.35'!$G$81:$G$99</c:f>
              <c:numCache>
                <c:formatCode>#,##0.00</c:formatCode>
                <c:ptCount val="12"/>
                <c:pt idx="0">
                  <c:v>137.58966349119717</c:v>
                </c:pt>
                <c:pt idx="1">
                  <c:v>191.05620381337326</c:v>
                </c:pt>
                <c:pt idx="2">
                  <c:v>183.45288465492953</c:v>
                </c:pt>
                <c:pt idx="3">
                  <c:v>254.74160508449759</c:v>
                </c:pt>
                <c:pt idx="4">
                  <c:v>229.31610581866195</c:v>
                </c:pt>
                <c:pt idx="5">
                  <c:v>318.42700635562204</c:v>
                </c:pt>
                <c:pt idx="6">
                  <c:v>343.97415872799291</c:v>
                </c:pt>
                <c:pt idx="7">
                  <c:v>477.64050953343309</c:v>
                </c:pt>
                <c:pt idx="8">
                  <c:v>458.63221163732391</c:v>
                </c:pt>
                <c:pt idx="9">
                  <c:v>636.85401271124408</c:v>
                </c:pt>
                <c:pt idx="10">
                  <c:v>573.29026454665484</c:v>
                </c:pt>
                <c:pt idx="11">
                  <c:v>796.06751588905502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0D-4930-9E3A-E7476499B8F8}"/>
            </c:ext>
          </c:extLst>
        </c:ser>
        <c:ser>
          <c:idx val="5"/>
          <c:order val="5"/>
          <c:tx>
            <c:strRef>
              <c:f>'Vyhodnotenie-55.35'!$H$79:$H$80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'Vyhodnotenie-55.35'!$H$81:$H$99</c:f>
              <c:numCache>
                <c:formatCode>#,##0.00</c:formatCode>
                <c:ptCount val="12"/>
                <c:pt idx="0">
                  <c:v>166.23897008021299</c:v>
                </c:pt>
                <c:pt idx="1">
                  <c:v>231.20172896995595</c:v>
                </c:pt>
                <c:pt idx="2">
                  <c:v>221.65196010695067</c:v>
                </c:pt>
                <c:pt idx="3">
                  <c:v>308.26897195994133</c:v>
                </c:pt>
                <c:pt idx="4">
                  <c:v>277.06495013368834</c:v>
                </c:pt>
                <c:pt idx="5">
                  <c:v>385.33621494992661</c:v>
                </c:pt>
                <c:pt idx="6">
                  <c:v>415.59742520053254</c:v>
                </c:pt>
                <c:pt idx="7">
                  <c:v>578.00432242488989</c:v>
                </c:pt>
                <c:pt idx="8">
                  <c:v>554.12990026737668</c:v>
                </c:pt>
                <c:pt idx="9">
                  <c:v>770.67242989985323</c:v>
                </c:pt>
                <c:pt idx="10">
                  <c:v>692.66237533422088</c:v>
                </c:pt>
                <c:pt idx="11">
                  <c:v>963.34053737481645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0D-4930-9E3A-E7476499B8F8}"/>
            </c:ext>
          </c:extLst>
        </c:ser>
        <c:ser>
          <c:idx val="6"/>
          <c:order val="6"/>
          <c:tx>
            <c:strRef>
              <c:f>'Vyhodnotenie-55.35'!$I$79:$I$80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'Vyhodnotenie-55.35'!$B$81:$B$99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'Vyhodnotenie-55.35'!$I$81:$I$99</c:f>
              <c:numCache>
                <c:formatCode>#,##0.00</c:formatCode>
                <c:ptCount val="12"/>
                <c:pt idx="0">
                  <c:v>247.2123842395691</c:v>
                </c:pt>
                <c:pt idx="1">
                  <c:v>365.60697591268837</c:v>
                </c:pt>
                <c:pt idx="2">
                  <c:v>329.61651231942551</c:v>
                </c:pt>
                <c:pt idx="3">
                  <c:v>487.47596788358459</c:v>
                </c:pt>
                <c:pt idx="4">
                  <c:v>412.02064039928177</c:v>
                </c:pt>
                <c:pt idx="5">
                  <c:v>609.34495985448063</c:v>
                </c:pt>
                <c:pt idx="6">
                  <c:v>618.03096059892277</c:v>
                </c:pt>
                <c:pt idx="7">
                  <c:v>914.01743978172101</c:v>
                </c:pt>
                <c:pt idx="8">
                  <c:v>824.04128079856355</c:v>
                </c:pt>
                <c:pt idx="9">
                  <c:v>1218.6899197089613</c:v>
                </c:pt>
                <c:pt idx="10">
                  <c:v>1030.0516009982045</c:v>
                </c:pt>
                <c:pt idx="11">
                  <c:v>1523.3623996362019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0D-4930-9E3A-E7476499B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51521571853"/>
              <c:y val="0.94786441783467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  <c:max val="16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3183132006337296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[ets2_energie.xlsx]Vyhodnotenie-150.06!PivotTable2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150,06 €/t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zemný plyn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296655841424916"/>
          <c:w val="0.83306007957256922"/>
          <c:h val="0.6784387967239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'Vyhodnotenie-150.06'!$C$79:$C$80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'Vyhodnotenie-150.06'!$C$81:$C$99</c:f>
              <c:numCache>
                <c:formatCode>#,##0.00</c:formatCode>
                <c:ptCount val="12"/>
                <c:pt idx="0">
                  <c:v>59.366715989128387</c:v>
                </c:pt>
                <c:pt idx="1">
                  <c:v>81.629234485051541</c:v>
                </c:pt>
                <c:pt idx="2">
                  <c:v>79.155621318837873</c:v>
                </c:pt>
                <c:pt idx="3">
                  <c:v>108.83897931340205</c:v>
                </c:pt>
                <c:pt idx="4">
                  <c:v>98.944526648547324</c:v>
                </c:pt>
                <c:pt idx="5">
                  <c:v>136.04872414175256</c:v>
                </c:pt>
                <c:pt idx="6">
                  <c:v>148.41678997282099</c:v>
                </c:pt>
                <c:pt idx="7">
                  <c:v>204.07308621262882</c:v>
                </c:pt>
                <c:pt idx="8">
                  <c:v>197.88905329709465</c:v>
                </c:pt>
                <c:pt idx="9">
                  <c:v>272.09744828350512</c:v>
                </c:pt>
                <c:pt idx="10">
                  <c:v>247.36131662136833</c:v>
                </c:pt>
                <c:pt idx="11">
                  <c:v>340.12181035438135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27-4BF5-BDF4-416FDD2030D0}"/>
            </c:ext>
          </c:extLst>
        </c:ser>
        <c:ser>
          <c:idx val="1"/>
          <c:order val="1"/>
          <c:tx>
            <c:strRef>
              <c:f>'Vyhodnotenie-150.06'!$D$79:$D$80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'Vyhodnotenie-150.06'!$D$81:$D$99</c:f>
              <c:numCache>
                <c:formatCode>#,##0.00</c:formatCode>
                <c:ptCount val="12"/>
                <c:pt idx="0">
                  <c:v>138.02761467472354</c:v>
                </c:pt>
                <c:pt idx="1">
                  <c:v>191.45765906493907</c:v>
                </c:pt>
                <c:pt idx="2">
                  <c:v>184.03681956629802</c:v>
                </c:pt>
                <c:pt idx="3">
                  <c:v>255.27687875325205</c:v>
                </c:pt>
                <c:pt idx="4">
                  <c:v>230.04602445787251</c:v>
                </c:pt>
                <c:pt idx="5">
                  <c:v>319.09609844156512</c:v>
                </c:pt>
                <c:pt idx="6">
                  <c:v>345.06903668680883</c:v>
                </c:pt>
                <c:pt idx="7">
                  <c:v>478.64414766234768</c:v>
                </c:pt>
                <c:pt idx="8">
                  <c:v>460.09204891574501</c:v>
                </c:pt>
                <c:pt idx="9">
                  <c:v>638.19219688313024</c:v>
                </c:pt>
                <c:pt idx="10">
                  <c:v>575.11506114468125</c:v>
                </c:pt>
                <c:pt idx="11">
                  <c:v>797.7402461039128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27-4BF5-BDF4-416FDD2030D0}"/>
            </c:ext>
          </c:extLst>
        </c:ser>
        <c:ser>
          <c:idx val="2"/>
          <c:order val="2"/>
          <c:tx>
            <c:strRef>
              <c:f>'Vyhodnotenie-150.06'!$E$79:$E$80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'Vyhodnotenie-150.06'!$E$81:$E$99</c:f>
              <c:numCache>
                <c:formatCode>#,##0.00</c:formatCode>
                <c:ptCount val="12"/>
                <c:pt idx="0">
                  <c:v>216.68851336031867</c:v>
                </c:pt>
                <c:pt idx="1">
                  <c:v>300.29663837834119</c:v>
                </c:pt>
                <c:pt idx="2">
                  <c:v>288.91801781375818</c:v>
                </c:pt>
                <c:pt idx="3">
                  <c:v>400.39551783778819</c:v>
                </c:pt>
                <c:pt idx="4">
                  <c:v>361.14752226719764</c:v>
                </c:pt>
                <c:pt idx="5">
                  <c:v>500.49439729723525</c:v>
                </c:pt>
                <c:pt idx="6">
                  <c:v>541.72128340079666</c:v>
                </c:pt>
                <c:pt idx="7">
                  <c:v>750.74159594585274</c:v>
                </c:pt>
                <c:pt idx="8">
                  <c:v>722.29504453439529</c:v>
                </c:pt>
                <c:pt idx="9">
                  <c:v>1000.9887945944705</c:v>
                </c:pt>
                <c:pt idx="10">
                  <c:v>902.86880566799437</c:v>
                </c:pt>
                <c:pt idx="11">
                  <c:v>1251.2359932430879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27-4BF5-BDF4-416FDD2030D0}"/>
            </c:ext>
          </c:extLst>
        </c:ser>
        <c:ser>
          <c:idx val="3"/>
          <c:order val="3"/>
          <c:tx>
            <c:strRef>
              <c:f>'Vyhodnotenie-150.06'!$F$79:$F$80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'Vyhodnotenie-150.06'!$F$81:$F$99</c:f>
              <c:numCache>
                <c:formatCode>#,##0.00</c:formatCode>
                <c:ptCount val="12"/>
                <c:pt idx="0">
                  <c:v>294.35996677942831</c:v>
                </c:pt>
                <c:pt idx="1">
                  <c:v>409.13561769174316</c:v>
                </c:pt>
                <c:pt idx="2">
                  <c:v>392.47995570590439</c:v>
                </c:pt>
                <c:pt idx="3">
                  <c:v>545.51415692232422</c:v>
                </c:pt>
                <c:pt idx="4">
                  <c:v>490.59994463238053</c:v>
                </c:pt>
                <c:pt idx="5">
                  <c:v>681.89269615290516</c:v>
                </c:pt>
                <c:pt idx="6">
                  <c:v>735.89991694857065</c:v>
                </c:pt>
                <c:pt idx="7">
                  <c:v>1022.839044229358</c:v>
                </c:pt>
                <c:pt idx="8">
                  <c:v>981.19988926476105</c:v>
                </c:pt>
                <c:pt idx="9">
                  <c:v>1363.7853923058103</c:v>
                </c:pt>
                <c:pt idx="10">
                  <c:v>1226.4998615809511</c:v>
                </c:pt>
                <c:pt idx="11">
                  <c:v>1704.7317403822633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27-4BF5-BDF4-416FDD2030D0}"/>
            </c:ext>
          </c:extLst>
        </c:ser>
        <c:ser>
          <c:idx val="4"/>
          <c:order val="4"/>
          <c:tx>
            <c:strRef>
              <c:f>'Vyhodnotenie-150.06'!$G$79:$G$80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'Vyhodnotenie-150.06'!$G$81:$G$99</c:f>
              <c:numCache>
                <c:formatCode>#,##0.00</c:formatCode>
                <c:ptCount val="12"/>
                <c:pt idx="0">
                  <c:v>373.02086546502346</c:v>
                </c:pt>
                <c:pt idx="1">
                  <c:v>517.97459700514526</c:v>
                </c:pt>
                <c:pt idx="2">
                  <c:v>497.36115395336446</c:v>
                </c:pt>
                <c:pt idx="3">
                  <c:v>690.63279600686019</c:v>
                </c:pt>
                <c:pt idx="4">
                  <c:v>621.70144244170569</c:v>
                </c:pt>
                <c:pt idx="5">
                  <c:v>863.29099500857535</c:v>
                </c:pt>
                <c:pt idx="6">
                  <c:v>932.55216366255854</c:v>
                </c:pt>
                <c:pt idx="7">
                  <c:v>1294.9364925128632</c:v>
                </c:pt>
                <c:pt idx="8">
                  <c:v>1243.4028848834114</c:v>
                </c:pt>
                <c:pt idx="9">
                  <c:v>1726.5819900171507</c:v>
                </c:pt>
                <c:pt idx="10">
                  <c:v>1554.253606104264</c:v>
                </c:pt>
                <c:pt idx="11">
                  <c:v>2158.2274875214384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27-4BF5-BDF4-416FDD2030D0}"/>
            </c:ext>
          </c:extLst>
        </c:ser>
        <c:ser>
          <c:idx val="5"/>
          <c:order val="5"/>
          <c:tx>
            <c:strRef>
              <c:f>'Vyhodnotenie-150.06'!$H$79:$H$80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'Vyhodnotenie-150.06'!$H$81:$H$99</c:f>
              <c:numCache>
                <c:formatCode>#,##0.00</c:formatCode>
                <c:ptCount val="12"/>
                <c:pt idx="0">
                  <c:v>450.69231888413304</c:v>
                </c:pt>
                <c:pt idx="1">
                  <c:v>626.81357631854723</c:v>
                </c:pt>
                <c:pt idx="2">
                  <c:v>600.92309184551084</c:v>
                </c:pt>
                <c:pt idx="3">
                  <c:v>835.75143509139627</c:v>
                </c:pt>
                <c:pt idx="4">
                  <c:v>751.15386480688846</c:v>
                </c:pt>
                <c:pt idx="5">
                  <c:v>1044.6892938642454</c:v>
                </c:pt>
                <c:pt idx="6">
                  <c:v>1126.7307972103329</c:v>
                </c:pt>
                <c:pt idx="7">
                  <c:v>1567.0339407963681</c:v>
                </c:pt>
                <c:pt idx="8">
                  <c:v>1502.3077296137769</c:v>
                </c:pt>
                <c:pt idx="9">
                  <c:v>2089.3785877284909</c:v>
                </c:pt>
                <c:pt idx="10">
                  <c:v>1877.884662017221</c:v>
                </c:pt>
                <c:pt idx="11">
                  <c:v>2611.7232346606138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27-4BF5-BDF4-416FDD2030D0}"/>
            </c:ext>
          </c:extLst>
        </c:ser>
        <c:ser>
          <c:idx val="6"/>
          <c:order val="6"/>
          <c:tx>
            <c:strRef>
              <c:f>'Vyhodnotenie-150.06'!$I$79:$I$80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'Vyhodnotenie-150.06'!$B$81:$B$99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'Vyhodnotenie-150.06'!$I$81:$I$99</c:f>
              <c:numCache>
                <c:formatCode>#,##0.00</c:formatCode>
                <c:ptCount val="12"/>
                <c:pt idx="0">
                  <c:v>670.22024171616511</c:v>
                </c:pt>
                <c:pt idx="1">
                  <c:v>991.20113469662192</c:v>
                </c:pt>
                <c:pt idx="2">
                  <c:v>893.626988954887</c:v>
                </c:pt>
                <c:pt idx="3">
                  <c:v>1321.6015129288292</c:v>
                </c:pt>
                <c:pt idx="4">
                  <c:v>1117.0337361936085</c:v>
                </c:pt>
                <c:pt idx="5">
                  <c:v>1652.0018911610366</c:v>
                </c:pt>
                <c:pt idx="6">
                  <c:v>1675.5506042904126</c:v>
                </c:pt>
                <c:pt idx="7">
                  <c:v>2478.0028367415548</c:v>
                </c:pt>
                <c:pt idx="8">
                  <c:v>2234.0674723872171</c:v>
                </c:pt>
                <c:pt idx="9">
                  <c:v>3304.0037823220732</c:v>
                </c:pt>
                <c:pt idx="10">
                  <c:v>2792.5843404840211</c:v>
                </c:pt>
                <c:pt idx="11">
                  <c:v>4130.0047279025921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27-4BF5-BDF4-416FDD2030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51521571853"/>
              <c:y val="0.94786441783467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3183132006337296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[ets2_energie.xlsx]Vyhodnotenie-150.06!PivotTable3</c:name>
    <c:fmtId val="8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150,06 €/t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č</a:t>
            </a:r>
            <a:r>
              <a:rPr lang="en-US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ierne uhlie</a:t>
            </a:r>
            <a:endParaRPr lang="sk-SK" sz="2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1171059666126916"/>
          <c:w val="0.83306007957256922"/>
          <c:h val="0.6842681555552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'Vyhodnotenie-150.06'!$C$154:$C$155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'Vyhodnotenie-150.06'!$C$156:$C$174</c:f>
              <c:numCache>
                <c:formatCode>#,##0.00</c:formatCode>
                <c:ptCount val="12"/>
                <c:pt idx="0">
                  <c:v>124.63775353469389</c:v>
                </c:pt>
                <c:pt idx="1">
                  <c:v>171.37691111020408</c:v>
                </c:pt>
                <c:pt idx="2">
                  <c:v>166.18367137959189</c:v>
                </c:pt>
                <c:pt idx="3">
                  <c:v>228.50254814693875</c:v>
                </c:pt>
                <c:pt idx="4">
                  <c:v>207.72958922448979</c:v>
                </c:pt>
                <c:pt idx="5">
                  <c:v>285.62818518367351</c:v>
                </c:pt>
                <c:pt idx="6">
                  <c:v>311.59438383673472</c:v>
                </c:pt>
                <c:pt idx="7">
                  <c:v>428.44227777551026</c:v>
                </c:pt>
                <c:pt idx="8">
                  <c:v>415.45917844897957</c:v>
                </c:pt>
                <c:pt idx="9">
                  <c:v>571.25637036734702</c:v>
                </c:pt>
                <c:pt idx="10">
                  <c:v>519.32397306122448</c:v>
                </c:pt>
                <c:pt idx="11">
                  <c:v>714.07046295918371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90-4627-885D-FA2A53CD6728}"/>
            </c:ext>
          </c:extLst>
        </c:ser>
        <c:ser>
          <c:idx val="1"/>
          <c:order val="1"/>
          <c:tx>
            <c:strRef>
              <c:f>'Vyhodnotenie-150.06'!$D$154:$D$155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'Vyhodnotenie-150.06'!$D$156:$D$174</c:f>
              <c:numCache>
                <c:formatCode>#,##0.00</c:formatCode>
                <c:ptCount val="12"/>
                <c:pt idx="0">
                  <c:v>289.78277696816338</c:v>
                </c:pt>
                <c:pt idx="1">
                  <c:v>401.95675514938779</c:v>
                </c:pt>
                <c:pt idx="2">
                  <c:v>386.37703595755107</c:v>
                </c:pt>
                <c:pt idx="3">
                  <c:v>535.94234019918372</c:v>
                </c:pt>
                <c:pt idx="4">
                  <c:v>482.97129494693883</c:v>
                </c:pt>
                <c:pt idx="5">
                  <c:v>669.9279252489797</c:v>
                </c:pt>
                <c:pt idx="6">
                  <c:v>724.45694242040815</c:v>
                </c:pt>
                <c:pt idx="7">
                  <c:v>1004.8918878734695</c:v>
                </c:pt>
                <c:pt idx="8">
                  <c:v>965.94258989387765</c:v>
                </c:pt>
                <c:pt idx="9">
                  <c:v>1339.8558504979594</c:v>
                </c:pt>
                <c:pt idx="10">
                  <c:v>1207.428237367347</c:v>
                </c:pt>
                <c:pt idx="11">
                  <c:v>1674.819813122449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90-4627-885D-FA2A53CD6728}"/>
            </c:ext>
          </c:extLst>
        </c:ser>
        <c:ser>
          <c:idx val="2"/>
          <c:order val="2"/>
          <c:tx>
            <c:strRef>
              <c:f>'Vyhodnotenie-150.06'!$E$154:$E$155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'Vyhodnotenie-150.06'!$E$156:$E$174</c:f>
              <c:numCache>
                <c:formatCode>#,##0.00</c:formatCode>
                <c:ptCount val="12"/>
                <c:pt idx="0">
                  <c:v>454.92780040163268</c:v>
                </c:pt>
                <c:pt idx="1">
                  <c:v>630.45930329632665</c:v>
                </c:pt>
                <c:pt idx="2">
                  <c:v>606.5704005355102</c:v>
                </c:pt>
                <c:pt idx="3">
                  <c:v>840.61240439510198</c:v>
                </c:pt>
                <c:pt idx="4">
                  <c:v>758.21300066938784</c:v>
                </c:pt>
                <c:pt idx="5">
                  <c:v>1050.7655054938778</c:v>
                </c:pt>
                <c:pt idx="6">
                  <c:v>1137.3195010040818</c:v>
                </c:pt>
                <c:pt idx="7">
                  <c:v>1576.1482582408162</c:v>
                </c:pt>
                <c:pt idx="8">
                  <c:v>1516.4260013387757</c:v>
                </c:pt>
                <c:pt idx="9">
                  <c:v>2101.5310109877555</c:v>
                </c:pt>
                <c:pt idx="10">
                  <c:v>1895.5325016734696</c:v>
                </c:pt>
                <c:pt idx="11">
                  <c:v>2626.9137637346944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90-4627-885D-FA2A53CD6728}"/>
            </c:ext>
          </c:extLst>
        </c:ser>
        <c:ser>
          <c:idx val="3"/>
          <c:order val="3"/>
          <c:tx>
            <c:strRef>
              <c:f>'Vyhodnotenie-150.06'!$F$154:$F$155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'Vyhodnotenie-150.06'!$F$156:$F$174</c:f>
              <c:numCache>
                <c:formatCode>#,##0.00</c:formatCode>
                <c:ptCount val="12"/>
                <c:pt idx="0">
                  <c:v>617.99552794285728</c:v>
                </c:pt>
                <c:pt idx="1">
                  <c:v>858.96185144326535</c:v>
                </c:pt>
                <c:pt idx="2">
                  <c:v>823.99403725714285</c:v>
                </c:pt>
                <c:pt idx="3">
                  <c:v>1145.2824685910205</c:v>
                </c:pt>
                <c:pt idx="4">
                  <c:v>1029.9925465714286</c:v>
                </c:pt>
                <c:pt idx="5">
                  <c:v>1431.6030857387752</c:v>
                </c:pt>
                <c:pt idx="6">
                  <c:v>1544.988819857143</c:v>
                </c:pt>
                <c:pt idx="7">
                  <c:v>2147.4046286081634</c:v>
                </c:pt>
                <c:pt idx="8">
                  <c:v>2059.9850931428573</c:v>
                </c:pt>
                <c:pt idx="9">
                  <c:v>2863.2061714775505</c:v>
                </c:pt>
                <c:pt idx="10">
                  <c:v>2574.9813664285716</c:v>
                </c:pt>
                <c:pt idx="11">
                  <c:v>3579.0077143469389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90-4627-885D-FA2A53CD6728}"/>
            </c:ext>
          </c:extLst>
        </c:ser>
        <c:ser>
          <c:idx val="4"/>
          <c:order val="4"/>
          <c:tx>
            <c:strRef>
              <c:f>'Vyhodnotenie-150.06'!$G$154:$G$155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'Vyhodnotenie-150.06'!$G$156:$G$174</c:f>
              <c:numCache>
                <c:formatCode>#,##0.00</c:formatCode>
                <c:ptCount val="12"/>
                <c:pt idx="0">
                  <c:v>783.1405513763267</c:v>
                </c:pt>
                <c:pt idx="1">
                  <c:v>1087.4643995902043</c:v>
                </c:pt>
                <c:pt idx="2">
                  <c:v>1044.187401835102</c:v>
                </c:pt>
                <c:pt idx="3">
                  <c:v>1449.9525327869387</c:v>
                </c:pt>
                <c:pt idx="4">
                  <c:v>1305.2342522938777</c:v>
                </c:pt>
                <c:pt idx="5">
                  <c:v>1812.4406659836734</c:v>
                </c:pt>
                <c:pt idx="6">
                  <c:v>1957.8513784408169</c:v>
                </c:pt>
                <c:pt idx="7">
                  <c:v>2718.6609989755102</c:v>
                </c:pt>
                <c:pt idx="8">
                  <c:v>2610.4685045877554</c:v>
                </c:pt>
                <c:pt idx="9">
                  <c:v>3624.8813319673468</c:v>
                </c:pt>
                <c:pt idx="10">
                  <c:v>3263.085630734694</c:v>
                </c:pt>
                <c:pt idx="11">
                  <c:v>4531.1016649591838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90-4627-885D-FA2A53CD6728}"/>
            </c:ext>
          </c:extLst>
        </c:ser>
        <c:ser>
          <c:idx val="5"/>
          <c:order val="5"/>
          <c:tx>
            <c:strRef>
              <c:f>'Vyhodnotenie-150.06'!$H$154:$H$155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'Vyhodnotenie-150.06'!$H$156:$H$174</c:f>
              <c:numCache>
                <c:formatCode>#,##0.00</c:formatCode>
                <c:ptCount val="12"/>
                <c:pt idx="0">
                  <c:v>946.20827891755107</c:v>
                </c:pt>
                <c:pt idx="1">
                  <c:v>1315.9669477371428</c:v>
                </c:pt>
                <c:pt idx="2">
                  <c:v>1261.6110385567347</c:v>
                </c:pt>
                <c:pt idx="3">
                  <c:v>1754.6225969828572</c:v>
                </c:pt>
                <c:pt idx="4">
                  <c:v>1577.0137981959183</c:v>
                </c:pt>
                <c:pt idx="5">
                  <c:v>2193.2782462285713</c:v>
                </c:pt>
                <c:pt idx="6">
                  <c:v>2365.5206972938777</c:v>
                </c:pt>
                <c:pt idx="7">
                  <c:v>3289.9173693428579</c:v>
                </c:pt>
                <c:pt idx="8">
                  <c:v>3154.0275963918366</c:v>
                </c:pt>
                <c:pt idx="9">
                  <c:v>4386.5564924571427</c:v>
                </c:pt>
                <c:pt idx="10">
                  <c:v>3942.5344954897969</c:v>
                </c:pt>
                <c:pt idx="11">
                  <c:v>5483.1956155714288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90-4627-885D-FA2A53CD6728}"/>
            </c:ext>
          </c:extLst>
        </c:ser>
        <c:ser>
          <c:idx val="6"/>
          <c:order val="6"/>
          <c:tx>
            <c:strRef>
              <c:f>'Vyhodnotenie-150.06'!$I$154:$I$155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'Vyhodnotenie-150.06'!$B$156:$B$174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'Vyhodnotenie-150.06'!$I$156:$I$174</c:f>
              <c:numCache>
                <c:formatCode>#,##0.00</c:formatCode>
                <c:ptCount val="12"/>
                <c:pt idx="0">
                  <c:v>1407.0972919620442</c:v>
                </c:pt>
                <c:pt idx="1">
                  <c:v>2080.9822586826281</c:v>
                </c:pt>
                <c:pt idx="2">
                  <c:v>1876.1297226160591</c:v>
                </c:pt>
                <c:pt idx="3">
                  <c:v>2774.6430115768367</c:v>
                </c:pt>
                <c:pt idx="4">
                  <c:v>2345.1621532700733</c:v>
                </c:pt>
                <c:pt idx="5">
                  <c:v>3468.3037644710462</c:v>
                </c:pt>
                <c:pt idx="6">
                  <c:v>3517.7432299051102</c:v>
                </c:pt>
                <c:pt idx="7">
                  <c:v>5202.4556467065704</c:v>
                </c:pt>
                <c:pt idx="8">
                  <c:v>4690.3243065401466</c:v>
                </c:pt>
                <c:pt idx="9">
                  <c:v>6936.6075289420924</c:v>
                </c:pt>
                <c:pt idx="10">
                  <c:v>5862.9053831751844</c:v>
                </c:pt>
                <c:pt idx="11">
                  <c:v>8670.7594111776161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90-4627-885D-FA2A53CD6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822530402"/>
              <c:y val="0.960980475205201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0103806228373699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[ets2_energie.xlsx]Vyhodnotenie-150.06!PivotTable8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150,06 €/t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hnedé uhlie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'Vyhodnotenie-150.06'!$C$224:$C$225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'Vyhodnotenie-150.06'!$C$226:$C$244</c:f>
              <c:numCache>
                <c:formatCode>#,##0.00</c:formatCode>
                <c:ptCount val="12"/>
                <c:pt idx="0">
                  <c:v>132.85609261714288</c:v>
                </c:pt>
                <c:pt idx="1">
                  <c:v>182.67712734857147</c:v>
                </c:pt>
                <c:pt idx="2">
                  <c:v>177.14145682285721</c:v>
                </c:pt>
                <c:pt idx="3">
                  <c:v>243.56950313142863</c:v>
                </c:pt>
                <c:pt idx="4">
                  <c:v>221.42682102857148</c:v>
                </c:pt>
                <c:pt idx="5">
                  <c:v>304.46187891428576</c:v>
                </c:pt>
                <c:pt idx="6">
                  <c:v>332.14023154285724</c:v>
                </c:pt>
                <c:pt idx="7">
                  <c:v>456.6928183714287</c:v>
                </c:pt>
                <c:pt idx="8">
                  <c:v>442.85364205714296</c:v>
                </c:pt>
                <c:pt idx="9">
                  <c:v>608.92375782857152</c:v>
                </c:pt>
                <c:pt idx="10">
                  <c:v>553.56705257142869</c:v>
                </c:pt>
                <c:pt idx="11">
                  <c:v>761.15469728571441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16-452B-A7FA-02E919092D5C}"/>
            </c:ext>
          </c:extLst>
        </c:ser>
        <c:ser>
          <c:idx val="1"/>
          <c:order val="1"/>
          <c:tx>
            <c:strRef>
              <c:f>'Vyhodnotenie-150.06'!$D$224:$D$225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'Vyhodnotenie-150.06'!$D$226:$D$244</c:f>
              <c:numCache>
                <c:formatCode>#,##0.00</c:formatCode>
                <c:ptCount val="12"/>
                <c:pt idx="0">
                  <c:v>308.89041533485727</c:v>
                </c:pt>
                <c:pt idx="1">
                  <c:v>428.46089869028577</c:v>
                </c:pt>
                <c:pt idx="2">
                  <c:v>411.85388711314295</c:v>
                </c:pt>
                <c:pt idx="3">
                  <c:v>571.28119825371448</c:v>
                </c:pt>
                <c:pt idx="4">
                  <c:v>514.81735889142863</c:v>
                </c:pt>
                <c:pt idx="5">
                  <c:v>714.10149781714313</c:v>
                </c:pt>
                <c:pt idx="6">
                  <c:v>772.226038337143</c:v>
                </c:pt>
                <c:pt idx="7">
                  <c:v>1071.1522467257146</c:v>
                </c:pt>
                <c:pt idx="8">
                  <c:v>1029.6347177828573</c:v>
                </c:pt>
                <c:pt idx="9">
                  <c:v>1428.2029956342863</c:v>
                </c:pt>
                <c:pt idx="10">
                  <c:v>1287.0433972285718</c:v>
                </c:pt>
                <c:pt idx="11">
                  <c:v>1785.2537445428575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16-452B-A7FA-02E919092D5C}"/>
            </c:ext>
          </c:extLst>
        </c:ser>
        <c:ser>
          <c:idx val="2"/>
          <c:order val="2"/>
          <c:tx>
            <c:strRef>
              <c:f>'Vyhodnotenie-150.06'!$E$224:$E$225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'Vyhodnotenie-150.06'!$E$226:$E$244</c:f>
              <c:numCache>
                <c:formatCode>#,##0.00</c:formatCode>
                <c:ptCount val="12"/>
                <c:pt idx="0">
                  <c:v>484.92473805257157</c:v>
                </c:pt>
                <c:pt idx="1">
                  <c:v>672.03040182171446</c:v>
                </c:pt>
                <c:pt idx="2">
                  <c:v>646.56631740342868</c:v>
                </c:pt>
                <c:pt idx="3">
                  <c:v>896.04053576228591</c:v>
                </c:pt>
                <c:pt idx="4">
                  <c:v>808.2078967542858</c:v>
                </c:pt>
                <c:pt idx="5">
                  <c:v>1120.0506697028575</c:v>
                </c:pt>
                <c:pt idx="6">
                  <c:v>1212.311845131429</c:v>
                </c:pt>
                <c:pt idx="7">
                  <c:v>1680.0760045542861</c:v>
                </c:pt>
                <c:pt idx="8">
                  <c:v>1616.4157935085716</c:v>
                </c:pt>
                <c:pt idx="9">
                  <c:v>2240.101339405715</c:v>
                </c:pt>
                <c:pt idx="10">
                  <c:v>2020.5197418857149</c:v>
                </c:pt>
                <c:pt idx="11">
                  <c:v>2800.1266742571438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16-452B-A7FA-02E919092D5C}"/>
            </c:ext>
          </c:extLst>
        </c:ser>
        <c:ser>
          <c:idx val="3"/>
          <c:order val="3"/>
          <c:tx>
            <c:strRef>
              <c:f>'Vyhodnotenie-150.06'!$F$224:$F$225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'Vyhodnotenie-150.06'!$F$226:$F$244</c:f>
              <c:numCache>
                <c:formatCode>#,##0.00</c:formatCode>
                <c:ptCount val="12"/>
                <c:pt idx="0">
                  <c:v>658.74479256000018</c:v>
                </c:pt>
                <c:pt idx="1">
                  <c:v>915.59990495314298</c:v>
                </c:pt>
                <c:pt idx="2">
                  <c:v>878.32639008000012</c:v>
                </c:pt>
                <c:pt idx="3">
                  <c:v>1220.7998732708575</c:v>
                </c:pt>
                <c:pt idx="4">
                  <c:v>1097.9079876000001</c:v>
                </c:pt>
                <c:pt idx="5">
                  <c:v>1525.9998415885716</c:v>
                </c:pt>
                <c:pt idx="6">
                  <c:v>1646.8619814000003</c:v>
                </c:pt>
                <c:pt idx="7">
                  <c:v>2288.9997623828581</c:v>
                </c:pt>
                <c:pt idx="8">
                  <c:v>2195.8159752000001</c:v>
                </c:pt>
                <c:pt idx="9">
                  <c:v>3051.9996831771432</c:v>
                </c:pt>
                <c:pt idx="10">
                  <c:v>2744.7699690000004</c:v>
                </c:pt>
                <c:pt idx="11">
                  <c:v>3814.9996039714297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816-452B-A7FA-02E919092D5C}"/>
            </c:ext>
          </c:extLst>
        </c:ser>
        <c:ser>
          <c:idx val="4"/>
          <c:order val="4"/>
          <c:tx>
            <c:strRef>
              <c:f>'Vyhodnotenie-150.06'!$G$224:$G$225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'Vyhodnotenie-150.06'!$G$226:$G$244</c:f>
              <c:numCache>
                <c:formatCode>#,##0.00</c:formatCode>
                <c:ptCount val="12"/>
                <c:pt idx="0">
                  <c:v>834.77911527771448</c:v>
                </c:pt>
                <c:pt idx="1">
                  <c:v>1159.1694080845716</c:v>
                </c:pt>
                <c:pt idx="2">
                  <c:v>1113.0388203702857</c:v>
                </c:pt>
                <c:pt idx="3">
                  <c:v>1545.5592107794287</c:v>
                </c:pt>
                <c:pt idx="4">
                  <c:v>1391.2985254628575</c:v>
                </c:pt>
                <c:pt idx="5">
                  <c:v>1931.9490134742859</c:v>
                </c:pt>
                <c:pt idx="6">
                  <c:v>2086.9477881942862</c:v>
                </c:pt>
                <c:pt idx="7">
                  <c:v>2897.9235202114296</c:v>
                </c:pt>
                <c:pt idx="8">
                  <c:v>2782.5970509257149</c:v>
                </c:pt>
                <c:pt idx="9">
                  <c:v>3863.8980269485719</c:v>
                </c:pt>
                <c:pt idx="10">
                  <c:v>3478.2463136571437</c:v>
                </c:pt>
                <c:pt idx="11">
                  <c:v>4829.8725336857151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16-452B-A7FA-02E919092D5C}"/>
            </c:ext>
          </c:extLst>
        </c:ser>
        <c:ser>
          <c:idx val="5"/>
          <c:order val="5"/>
          <c:tx>
            <c:strRef>
              <c:f>'Vyhodnotenie-150.06'!$H$224:$H$225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'Vyhodnotenie-150.06'!$H$226:$H$244</c:f>
              <c:numCache>
                <c:formatCode>#,##0.00</c:formatCode>
                <c:ptCount val="12"/>
                <c:pt idx="0">
                  <c:v>1008.5991697851431</c:v>
                </c:pt>
                <c:pt idx="1">
                  <c:v>1402.7389112160001</c:v>
                </c:pt>
                <c:pt idx="2">
                  <c:v>1344.7988930468573</c:v>
                </c:pt>
                <c:pt idx="3">
                  <c:v>1870.3185482880006</c:v>
                </c:pt>
                <c:pt idx="4">
                  <c:v>1680.9986163085719</c:v>
                </c:pt>
                <c:pt idx="5">
                  <c:v>2337.8981853600008</c:v>
                </c:pt>
                <c:pt idx="6">
                  <c:v>2521.4979244628576</c:v>
                </c:pt>
                <c:pt idx="7">
                  <c:v>3506.8472780400011</c:v>
                </c:pt>
                <c:pt idx="8">
                  <c:v>3361.9972326171437</c:v>
                </c:pt>
                <c:pt idx="9">
                  <c:v>4675.7963707200015</c:v>
                </c:pt>
                <c:pt idx="10">
                  <c:v>4202.4965407714299</c:v>
                </c:pt>
                <c:pt idx="11">
                  <c:v>5844.7454634000014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816-452B-A7FA-02E919092D5C}"/>
            </c:ext>
          </c:extLst>
        </c:ser>
        <c:ser>
          <c:idx val="6"/>
          <c:order val="6"/>
          <c:tx>
            <c:strRef>
              <c:f>'Vyhodnotenie-150.06'!$I$224:$I$225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'Vyhodnotenie-150.06'!$B$226:$B$244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'Vyhodnotenie-150.06'!$I$226:$I$244</c:f>
              <c:numCache>
                <c:formatCode>#,##0.00</c:formatCode>
                <c:ptCount val="12"/>
                <c:pt idx="0">
                  <c:v>1499.8781897188455</c:v>
                </c:pt>
                <c:pt idx="1">
                  <c:v>2218.1976476109421</c:v>
                </c:pt>
                <c:pt idx="2">
                  <c:v>1999.837586291794</c:v>
                </c:pt>
                <c:pt idx="3">
                  <c:v>2957.5968634812566</c:v>
                </c:pt>
                <c:pt idx="4">
                  <c:v>2499.7969828647419</c:v>
                </c:pt>
                <c:pt idx="5">
                  <c:v>3696.9960793515711</c:v>
                </c:pt>
                <c:pt idx="6">
                  <c:v>3749.6954742971134</c:v>
                </c:pt>
                <c:pt idx="7">
                  <c:v>5545.4941190273566</c:v>
                </c:pt>
                <c:pt idx="8">
                  <c:v>4999.5939657294839</c:v>
                </c:pt>
                <c:pt idx="9">
                  <c:v>7393.9921587031422</c:v>
                </c:pt>
                <c:pt idx="10">
                  <c:v>6249.4924571618558</c:v>
                </c:pt>
                <c:pt idx="11">
                  <c:v>9242.4901983789277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816-452B-A7FA-02E919092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[ets2_energie.xlsx]Vyhodnotenie-150.06!PivotTable9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150,06 €/t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LPG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'Vyhodnotenie-150.06'!$C$293:$C$294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'Vyhodnotenie-150.06'!$C$295:$C$313</c:f>
              <c:numCache>
                <c:formatCode>#,##0.00</c:formatCode>
                <c:ptCount val="12"/>
                <c:pt idx="0">
                  <c:v>69.151973911152766</c:v>
                </c:pt>
                <c:pt idx="1">
                  <c:v>95.083964127835074</c:v>
                </c:pt>
                <c:pt idx="2">
                  <c:v>92.202631881537016</c:v>
                </c:pt>
                <c:pt idx="3">
                  <c:v>126.77861883711341</c:v>
                </c:pt>
                <c:pt idx="4">
                  <c:v>115.25328985192129</c:v>
                </c:pt>
                <c:pt idx="5">
                  <c:v>158.47327354639177</c:v>
                </c:pt>
                <c:pt idx="6">
                  <c:v>172.87993477788191</c:v>
                </c:pt>
                <c:pt idx="7">
                  <c:v>237.70991031958764</c:v>
                </c:pt>
                <c:pt idx="8">
                  <c:v>230.50657970384259</c:v>
                </c:pt>
                <c:pt idx="9">
                  <c:v>316.94654709278353</c:v>
                </c:pt>
                <c:pt idx="10">
                  <c:v>288.13322462980324</c:v>
                </c:pt>
                <c:pt idx="11">
                  <c:v>396.1831838659794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A7-4319-AE40-D66B5DA4782B}"/>
            </c:ext>
          </c:extLst>
        </c:ser>
        <c:ser>
          <c:idx val="1"/>
          <c:order val="1"/>
          <c:tx>
            <c:strRef>
              <c:f>'Vyhodnotenie-150.06'!$D$293:$D$294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'Vyhodnotenie-150.06'!$D$295:$D$313</c:f>
              <c:numCache>
                <c:formatCode>#,##0.00</c:formatCode>
                <c:ptCount val="12"/>
                <c:pt idx="0">
                  <c:v>160.77833934343019</c:v>
                </c:pt>
                <c:pt idx="1">
                  <c:v>223.01511586346768</c:v>
                </c:pt>
                <c:pt idx="2">
                  <c:v>214.3711191245736</c:v>
                </c:pt>
                <c:pt idx="3">
                  <c:v>297.35348781795693</c:v>
                </c:pt>
                <c:pt idx="4">
                  <c:v>267.96389890571703</c:v>
                </c:pt>
                <c:pt idx="5">
                  <c:v>371.69185977244615</c:v>
                </c:pt>
                <c:pt idx="6">
                  <c:v>401.94584835857557</c:v>
                </c:pt>
                <c:pt idx="7">
                  <c:v>557.53778965866923</c:v>
                </c:pt>
                <c:pt idx="8">
                  <c:v>535.92779781143406</c:v>
                </c:pt>
                <c:pt idx="9">
                  <c:v>743.3837195448923</c:v>
                </c:pt>
                <c:pt idx="10">
                  <c:v>669.90974726429249</c:v>
                </c:pt>
                <c:pt idx="11">
                  <c:v>929.22964943111538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A7-4319-AE40-D66B5DA4782B}"/>
            </c:ext>
          </c:extLst>
        </c:ser>
        <c:ser>
          <c:idx val="2"/>
          <c:order val="2"/>
          <c:tx>
            <c:strRef>
              <c:f>'Vyhodnotenie-150.06'!$E$293:$E$294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'Vyhodnotenie-150.06'!$E$295:$E$313</c:f>
              <c:numCache>
                <c:formatCode>#,##0.00</c:formatCode>
                <c:ptCount val="12"/>
                <c:pt idx="0">
                  <c:v>252.40470477570761</c:v>
                </c:pt>
                <c:pt idx="1">
                  <c:v>349.79373470058113</c:v>
                </c:pt>
                <c:pt idx="2">
                  <c:v>336.53960636761013</c:v>
                </c:pt>
                <c:pt idx="3">
                  <c:v>466.3916462674415</c:v>
                </c:pt>
                <c:pt idx="4">
                  <c:v>420.6745079595126</c:v>
                </c:pt>
                <c:pt idx="5">
                  <c:v>582.98955783430199</c:v>
                </c:pt>
                <c:pt idx="6">
                  <c:v>631.01176193926904</c:v>
                </c:pt>
                <c:pt idx="7">
                  <c:v>874.48433675145282</c:v>
                </c:pt>
                <c:pt idx="8">
                  <c:v>841.34901591902519</c:v>
                </c:pt>
                <c:pt idx="9">
                  <c:v>1165.979115668604</c:v>
                </c:pt>
                <c:pt idx="10">
                  <c:v>1051.6862698987818</c:v>
                </c:pt>
                <c:pt idx="11">
                  <c:v>1457.4738945857546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A7-4319-AE40-D66B5DA4782B}"/>
            </c:ext>
          </c:extLst>
        </c:ser>
        <c:ser>
          <c:idx val="3"/>
          <c:order val="3"/>
          <c:tx>
            <c:strRef>
              <c:f>'Vyhodnotenie-150.06'!$F$293:$F$294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'Vyhodnotenie-150.06'!$F$295:$F$313</c:f>
              <c:numCache>
                <c:formatCode>#,##0.00</c:formatCode>
                <c:ptCount val="12"/>
                <c:pt idx="0">
                  <c:v>342.87853730946586</c:v>
                </c:pt>
                <c:pt idx="1">
                  <c:v>476.57235353769443</c:v>
                </c:pt>
                <c:pt idx="2">
                  <c:v>457.17138307928781</c:v>
                </c:pt>
                <c:pt idx="3">
                  <c:v>635.4298047169259</c:v>
                </c:pt>
                <c:pt idx="4">
                  <c:v>571.46422884910976</c:v>
                </c:pt>
                <c:pt idx="5">
                  <c:v>794.28725589615749</c:v>
                </c:pt>
                <c:pt idx="6">
                  <c:v>857.19634327366441</c:v>
                </c:pt>
                <c:pt idx="7">
                  <c:v>1191.4308838442364</c:v>
                </c:pt>
                <c:pt idx="8">
                  <c:v>1142.9284576982195</c:v>
                </c:pt>
                <c:pt idx="9">
                  <c:v>1588.574511792315</c:v>
                </c:pt>
                <c:pt idx="10">
                  <c:v>1428.6605721227743</c:v>
                </c:pt>
                <c:pt idx="11">
                  <c:v>1985.7181397403938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A7-4319-AE40-D66B5DA4782B}"/>
            </c:ext>
          </c:extLst>
        </c:ser>
        <c:ser>
          <c:idx val="4"/>
          <c:order val="4"/>
          <c:tx>
            <c:strRef>
              <c:f>'Vyhodnotenie-150.06'!$G$293:$G$294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'Vyhodnotenie-150.06'!$G$295:$G$313</c:f>
              <c:numCache>
                <c:formatCode>#,##0.00</c:formatCode>
                <c:ptCount val="12"/>
                <c:pt idx="0">
                  <c:v>434.50490274174331</c:v>
                </c:pt>
                <c:pt idx="1">
                  <c:v>603.35097237480784</c:v>
                </c:pt>
                <c:pt idx="2">
                  <c:v>579.33987032232426</c:v>
                </c:pt>
                <c:pt idx="3">
                  <c:v>804.46796316641041</c:v>
                </c:pt>
                <c:pt idx="4">
                  <c:v>724.17483790290555</c:v>
                </c:pt>
                <c:pt idx="5">
                  <c:v>1005.5849539580131</c:v>
                </c:pt>
                <c:pt idx="6">
                  <c:v>1086.2622568543582</c:v>
                </c:pt>
                <c:pt idx="7">
                  <c:v>1508.3774309370201</c:v>
                </c:pt>
                <c:pt idx="8">
                  <c:v>1448.3496758058111</c:v>
                </c:pt>
                <c:pt idx="9">
                  <c:v>2011.1699079160262</c:v>
                </c:pt>
                <c:pt idx="10">
                  <c:v>1810.4370947572636</c:v>
                </c:pt>
                <c:pt idx="11">
                  <c:v>2513.9623848950328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A7-4319-AE40-D66B5DA4782B}"/>
            </c:ext>
          </c:extLst>
        </c:ser>
        <c:ser>
          <c:idx val="5"/>
          <c:order val="5"/>
          <c:tx>
            <c:strRef>
              <c:f>'Vyhodnotenie-150.06'!$H$293:$H$294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'Vyhodnotenie-150.06'!$H$295:$H$313</c:f>
              <c:numCache>
                <c:formatCode>#,##0.00</c:formatCode>
                <c:ptCount val="12"/>
                <c:pt idx="0">
                  <c:v>524.97873527550144</c:v>
                </c:pt>
                <c:pt idx="1">
                  <c:v>730.12959121192125</c:v>
                </c:pt>
                <c:pt idx="2">
                  <c:v>699.97164703400188</c:v>
                </c:pt>
                <c:pt idx="3">
                  <c:v>973.50612161589515</c:v>
                </c:pt>
                <c:pt idx="4">
                  <c:v>874.96455879250243</c:v>
                </c:pt>
                <c:pt idx="5">
                  <c:v>1216.8826520198691</c:v>
                </c:pt>
                <c:pt idx="6">
                  <c:v>1312.4468381887536</c:v>
                </c:pt>
                <c:pt idx="7">
                  <c:v>1825.3239780298034</c:v>
                </c:pt>
                <c:pt idx="8">
                  <c:v>1749.9291175850049</c:v>
                </c:pt>
                <c:pt idx="9">
                  <c:v>2433.7653040397381</c:v>
                </c:pt>
                <c:pt idx="10">
                  <c:v>2187.4113969812561</c:v>
                </c:pt>
                <c:pt idx="11">
                  <c:v>3042.2066300496722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A7-4319-AE40-D66B5DA4782B}"/>
            </c:ext>
          </c:extLst>
        </c:ser>
        <c:ser>
          <c:idx val="6"/>
          <c:order val="6"/>
          <c:tx>
            <c:strRef>
              <c:f>'Vyhodnotenie-150.06'!$I$293:$I$294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'Vyhodnotenie-150.06'!$B$295:$B$313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'Vyhodnotenie-150.06'!$I$295:$I$313</c:f>
              <c:numCache>
                <c:formatCode>#,##0.00</c:formatCode>
                <c:ptCount val="12"/>
                <c:pt idx="0">
                  <c:v>780.69086183527679</c:v>
                </c:pt>
                <c:pt idx="1">
                  <c:v>1154.5781818182083</c:v>
                </c:pt>
                <c:pt idx="2">
                  <c:v>1040.9211491137025</c:v>
                </c:pt>
                <c:pt idx="3">
                  <c:v>1539.4375757576108</c:v>
                </c:pt>
                <c:pt idx="4">
                  <c:v>1301.1514363921278</c:v>
                </c:pt>
                <c:pt idx="5">
                  <c:v>1924.296969697014</c:v>
                </c:pt>
                <c:pt idx="6">
                  <c:v>1951.7271545881922</c:v>
                </c:pt>
                <c:pt idx="7">
                  <c:v>2886.4454545455214</c:v>
                </c:pt>
                <c:pt idx="8">
                  <c:v>2602.3028727842557</c:v>
                </c:pt>
                <c:pt idx="9">
                  <c:v>3848.593939394028</c:v>
                </c:pt>
                <c:pt idx="10">
                  <c:v>3252.8785909803196</c:v>
                </c:pt>
                <c:pt idx="11">
                  <c:v>4810.7424242425359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A7-4319-AE40-D66B5DA4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[ets2_energie.xlsx]Vyhodnotenie-150.06!PivotTable12</c:name>
    <c:fmtId val="1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sk-SK"/>
              <a:t>Výška</a:t>
            </a:r>
            <a:r>
              <a:rPr lang="sk-SK" baseline="0"/>
              <a:t> ročnej platby za ETS2 z vykurovania a prípravy teplej vody podľa podlahovej plochy pri sadzbe </a:t>
            </a:r>
            <a:r>
              <a:rPr lang="sk-SK" b="1" baseline="0"/>
              <a:t>150,06 €/t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aseline="0"/>
              <a:t>- priemerný byt a rodinný dom z pohľadu spotreby; </a:t>
            </a:r>
            <a:r>
              <a:rPr lang="sk-SK" b="1" baseline="0"/>
              <a:t>priemer za všetky palivá</a:t>
            </a:r>
            <a:endParaRPr lang="sk-SK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21258187346908"/>
          <c:y val="0.2225783256291731"/>
          <c:w val="0.85612650020438463"/>
          <c:h val="0.60979791239500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'Vyhodnotenie-150.06'!$C$363:$C$364</c:f>
              <c:strCache>
                <c:ptCount val="1"/>
                <c:pt idx="0">
                  <c:v>priemerný byt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'Vyhodnotenie-150.06'!$B$365:$B$371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'Vyhodnotenie-150.06'!$C$365:$C$371</c:f>
              <c:numCache>
                <c:formatCode>#,##0.00</c:formatCode>
                <c:ptCount val="6"/>
                <c:pt idx="0">
                  <c:v>449.48952466082409</c:v>
                </c:pt>
                <c:pt idx="1">
                  <c:v>599.31936621443242</c:v>
                </c:pt>
                <c:pt idx="2">
                  <c:v>749.14920776804036</c:v>
                </c:pt>
                <c:pt idx="3">
                  <c:v>1123.7238116520602</c:v>
                </c:pt>
                <c:pt idx="4">
                  <c:v>1498.2984155360807</c:v>
                </c:pt>
                <c:pt idx="5">
                  <c:v>1872.8730194201005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39-4D3B-B942-B88A5F3E853E}"/>
            </c:ext>
          </c:extLst>
        </c:ser>
        <c:ser>
          <c:idx val="1"/>
          <c:order val="1"/>
          <c:tx>
            <c:strRef>
              <c:f>'Vyhodnotenie-150.06'!$D$363:$D$364</c:f>
              <c:strCache>
                <c:ptCount val="1"/>
                <c:pt idx="0">
                  <c:v>priemerný RD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'Vyhodnotenie-150.06'!$B$365:$B$371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'Vyhodnotenie-150.06'!$D$365:$D$371</c:f>
              <c:numCache>
                <c:formatCode>#,##0.00</c:formatCode>
                <c:ptCount val="6"/>
                <c:pt idx="0">
                  <c:v>636.46567775738572</c:v>
                </c:pt>
                <c:pt idx="1">
                  <c:v>848.62090367651444</c:v>
                </c:pt>
                <c:pt idx="2">
                  <c:v>1060.7761295956429</c:v>
                </c:pt>
                <c:pt idx="3">
                  <c:v>1591.1641943934646</c:v>
                </c:pt>
                <c:pt idx="4">
                  <c:v>2121.5522591912859</c:v>
                </c:pt>
                <c:pt idx="5">
                  <c:v>2651.9403239891058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39-4D3B-B942-B88A5F3E8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033455"/>
        <c:axId val="356050255"/>
      </c:barChart>
      <c:catAx>
        <c:axId val="356033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2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67873866827440121"/>
              <c:y val="0.92057346452648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50255"/>
        <c:crosses val="autoZero"/>
        <c:auto val="1"/>
        <c:lblAlgn val="ctr"/>
        <c:lblOffset val="100"/>
        <c:noMultiLvlLbl val="0"/>
      </c:catAx>
      <c:valAx>
        <c:axId val="35605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sk-SK"/>
                  <a:t>Platba za ETS2 </a:t>
                </a:r>
                <a:r>
                  <a:rPr lang="en-US"/>
                  <a:t>[€/rok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7.9202958707552604E-3"/>
              <c:y val="0.2474105528796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14405412060689E-4"/>
          <c:y val="0.91851902179407841"/>
          <c:w val="0.32527455612993411"/>
          <c:h val="6.2990993614241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[ets2_energie.xlsx]Vyhodnotenie-196.8!PivotTable1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0"/>
              <a:t>V</a:t>
            </a:r>
            <a:r>
              <a:rPr lang="sk-SK" b="0"/>
              <a:t>ýška</a:t>
            </a:r>
            <a:r>
              <a:rPr lang="sk-SK" b="0" baseline="0"/>
              <a:t> ročnej platby za emisné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kvóty</a:t>
            </a:r>
            <a:r>
              <a:rPr lang="sk-SK" b="0" baseline="0"/>
              <a:t> pri vykurovaní a príprave teplej vody z fosílnych palív pri sadzbe</a:t>
            </a:r>
            <a:br>
              <a:rPr lang="sk-SK" b="0" baseline="0"/>
            </a:br>
            <a:r>
              <a:rPr lang="sk-SK" b="1" baseline="0"/>
              <a:t>196,8 €/t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="0" baseline="0"/>
              <a:t>podľa typu budovy, celkovej vykurovanej podlahovej plochy a energetickej triedy -</a:t>
            </a:r>
            <a:br>
              <a:rPr lang="sk-SK" b="0" baseline="0"/>
            </a:br>
            <a:r>
              <a:rPr lang="sk-SK" b="1" baseline="0"/>
              <a:t>priemer za všetky fosílne palivá</a:t>
            </a:r>
            <a:endParaRPr lang="sk-SK" b="1"/>
          </a:p>
        </c:rich>
      </c:tx>
      <c:layout>
        <c:manualLayout>
          <c:xMode val="edge"/>
          <c:yMode val="edge"/>
          <c:x val="0.1401939243619462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017951496450393E-2"/>
          <c:y val="0.15017788535030088"/>
          <c:w val="0.83391273872777882"/>
          <c:h val="0.6298658524424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'Vyhodnotenie-196.8'!$C$3:$C$4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'Vyhodnotenie-196.8'!$C$5:$C$23</c:f>
              <c:numCache>
                <c:formatCode>#,##0.00</c:formatCode>
                <c:ptCount val="12"/>
                <c:pt idx="0">
                  <c:v>111.23188063569047</c:v>
                </c:pt>
                <c:pt idx="1">
                  <c:v>152.94383587407444</c:v>
                </c:pt>
                <c:pt idx="2">
                  <c:v>148.30917418092071</c:v>
                </c:pt>
                <c:pt idx="3">
                  <c:v>203.92511449876585</c:v>
                </c:pt>
                <c:pt idx="4">
                  <c:v>185.38646772615081</c:v>
                </c:pt>
                <c:pt idx="5">
                  <c:v>254.90639312345732</c:v>
                </c:pt>
                <c:pt idx="6">
                  <c:v>278.0797015892262</c:v>
                </c:pt>
                <c:pt idx="7">
                  <c:v>382.35958968518611</c:v>
                </c:pt>
                <c:pt idx="8">
                  <c:v>370.77293545230162</c:v>
                </c:pt>
                <c:pt idx="9">
                  <c:v>509.81278624691464</c:v>
                </c:pt>
                <c:pt idx="10">
                  <c:v>463.46616931537704</c:v>
                </c:pt>
                <c:pt idx="11">
                  <c:v>637.26598280864334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9A-43D5-989A-3DF096239717}"/>
            </c:ext>
          </c:extLst>
        </c:ser>
        <c:ser>
          <c:idx val="1"/>
          <c:order val="1"/>
          <c:tx>
            <c:strRef>
              <c:f>'Vyhodnotenie-196.8'!$D$3:$D$4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'Vyhodnotenie-196.8'!$D$5:$D$23</c:f>
              <c:numCache>
                <c:formatCode>#,##0.00</c:formatCode>
                <c:ptCount val="12"/>
                <c:pt idx="0">
                  <c:v>258.6141224779804</c:v>
                </c:pt>
                <c:pt idx="1">
                  <c:v>358.7228150501017</c:v>
                </c:pt>
                <c:pt idx="2">
                  <c:v>344.81882997064054</c:v>
                </c:pt>
                <c:pt idx="3">
                  <c:v>478.29708673346909</c:v>
                </c:pt>
                <c:pt idx="4">
                  <c:v>431.02353746330061</c:v>
                </c:pt>
                <c:pt idx="5">
                  <c:v>597.87135841683642</c:v>
                </c:pt>
                <c:pt idx="6">
                  <c:v>646.53530619495098</c:v>
                </c:pt>
                <c:pt idx="7">
                  <c:v>896.80703762525434</c:v>
                </c:pt>
                <c:pt idx="8">
                  <c:v>862.04707492660123</c:v>
                </c:pt>
                <c:pt idx="9">
                  <c:v>1195.7427168336728</c:v>
                </c:pt>
                <c:pt idx="10">
                  <c:v>1077.5588436582516</c:v>
                </c:pt>
                <c:pt idx="11">
                  <c:v>1494.678396042091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9A-43D5-989A-3DF096239717}"/>
            </c:ext>
          </c:extLst>
        </c:ser>
        <c:ser>
          <c:idx val="2"/>
          <c:order val="2"/>
          <c:tx>
            <c:strRef>
              <c:f>'Vyhodnotenie-196.8'!$E$3:$E$4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'Vyhodnotenie-196.8'!$E$5:$E$23</c:f>
              <c:numCache>
                <c:formatCode>#,##0.00</c:formatCode>
                <c:ptCount val="12"/>
                <c:pt idx="0">
                  <c:v>405.99636432027029</c:v>
                </c:pt>
                <c:pt idx="1">
                  <c:v>562.64792954886786</c:v>
                </c:pt>
                <c:pt idx="2">
                  <c:v>541.32848576036042</c:v>
                </c:pt>
                <c:pt idx="3">
                  <c:v>750.19723939849018</c:v>
                </c:pt>
                <c:pt idx="4">
                  <c:v>676.6606072004505</c:v>
                </c:pt>
                <c:pt idx="5">
                  <c:v>937.74654924811284</c:v>
                </c:pt>
                <c:pt idx="6">
                  <c:v>1014.9909108006758</c:v>
                </c:pt>
                <c:pt idx="7">
                  <c:v>1406.6198238721695</c:v>
                </c:pt>
                <c:pt idx="8">
                  <c:v>1353.321214400901</c:v>
                </c:pt>
                <c:pt idx="9">
                  <c:v>1875.4930984962257</c:v>
                </c:pt>
                <c:pt idx="10">
                  <c:v>1691.6515180011261</c:v>
                </c:pt>
                <c:pt idx="11">
                  <c:v>2344.3663731202823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9A-43D5-989A-3DF096239717}"/>
            </c:ext>
          </c:extLst>
        </c:ser>
        <c:ser>
          <c:idx val="3"/>
          <c:order val="3"/>
          <c:tx>
            <c:strRef>
              <c:f>'Vyhodnotenie-196.8'!$F$3:$F$4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'Vyhodnotenie-196.8'!$F$5:$F$23</c:f>
              <c:numCache>
                <c:formatCode>#,##0.00</c:formatCode>
                <c:ptCount val="12"/>
                <c:pt idx="0">
                  <c:v>551.52474148529859</c:v>
                </c:pt>
                <c:pt idx="1">
                  <c:v>766.57304404763352</c:v>
                </c:pt>
                <c:pt idx="2">
                  <c:v>735.36632198039831</c:v>
                </c:pt>
                <c:pt idx="3">
                  <c:v>1022.0973920635115</c:v>
                </c:pt>
                <c:pt idx="4">
                  <c:v>919.20790247549769</c:v>
                </c:pt>
                <c:pt idx="5">
                  <c:v>1277.6217400793892</c:v>
                </c:pt>
                <c:pt idx="6">
                  <c:v>1378.8118537132468</c:v>
                </c:pt>
                <c:pt idx="7">
                  <c:v>1916.4326101190843</c:v>
                </c:pt>
                <c:pt idx="8">
                  <c:v>1838.4158049509954</c:v>
                </c:pt>
                <c:pt idx="9">
                  <c:v>2555.2434801587783</c:v>
                </c:pt>
                <c:pt idx="10">
                  <c:v>2298.0197561887449</c:v>
                </c:pt>
                <c:pt idx="11">
                  <c:v>3194.0543501984739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9A-43D5-989A-3DF096239717}"/>
            </c:ext>
          </c:extLst>
        </c:ser>
        <c:ser>
          <c:idx val="4"/>
          <c:order val="4"/>
          <c:tx>
            <c:strRef>
              <c:f>'Vyhodnotenie-196.8'!$G$3:$G$4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'Vyhodnotenie-196.8'!$G$5:$G$23</c:f>
              <c:numCache>
                <c:formatCode>#,##0.00</c:formatCode>
                <c:ptCount val="12"/>
                <c:pt idx="0">
                  <c:v>698.90698332758859</c:v>
                </c:pt>
                <c:pt idx="1">
                  <c:v>970.49815854639951</c:v>
                </c:pt>
                <c:pt idx="2">
                  <c:v>931.87597777011797</c:v>
                </c:pt>
                <c:pt idx="3">
                  <c:v>1293.9975447285324</c:v>
                </c:pt>
                <c:pt idx="4">
                  <c:v>1164.8449722126477</c:v>
                </c:pt>
                <c:pt idx="5">
                  <c:v>1617.4969309106652</c:v>
                </c:pt>
                <c:pt idx="6">
                  <c:v>1747.2674583189716</c:v>
                </c:pt>
                <c:pt idx="7">
                  <c:v>2426.2453963659987</c:v>
                </c:pt>
                <c:pt idx="8">
                  <c:v>2329.6899444252954</c:v>
                </c:pt>
                <c:pt idx="9">
                  <c:v>3234.9938618213305</c:v>
                </c:pt>
                <c:pt idx="10">
                  <c:v>2912.1124305316189</c:v>
                </c:pt>
                <c:pt idx="11">
                  <c:v>4043.7423272766655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9A-43D5-989A-3DF096239717}"/>
            </c:ext>
          </c:extLst>
        </c:ser>
        <c:ser>
          <c:idx val="5"/>
          <c:order val="5"/>
          <c:tx>
            <c:strRef>
              <c:f>'Vyhodnotenie-196.8'!$H$3:$H$4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'Vyhodnotenie-196.8'!$H$5:$H$23</c:f>
              <c:numCache>
                <c:formatCode>#,##0.00</c:formatCode>
                <c:ptCount val="12"/>
                <c:pt idx="0">
                  <c:v>844.43536049261706</c:v>
                </c:pt>
                <c:pt idx="1">
                  <c:v>1174.4232730451654</c:v>
                </c:pt>
                <c:pt idx="2">
                  <c:v>1125.9138139901559</c:v>
                </c:pt>
                <c:pt idx="3">
                  <c:v>1565.8976973935535</c:v>
                </c:pt>
                <c:pt idx="4">
                  <c:v>1407.3922674876947</c:v>
                </c:pt>
                <c:pt idx="5">
                  <c:v>1957.3721217419422</c:v>
                </c:pt>
                <c:pt idx="6">
                  <c:v>2111.0884012315428</c:v>
                </c:pt>
                <c:pt idx="7">
                  <c:v>2936.0581826129146</c:v>
                </c:pt>
                <c:pt idx="8">
                  <c:v>2814.7845349753893</c:v>
                </c:pt>
                <c:pt idx="9">
                  <c:v>3914.7442434838845</c:v>
                </c:pt>
                <c:pt idx="10">
                  <c:v>3518.4806687192367</c:v>
                </c:pt>
                <c:pt idx="11">
                  <c:v>4893.4303043548562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A9A-43D5-989A-3DF096239717}"/>
            </c:ext>
          </c:extLst>
        </c:ser>
        <c:ser>
          <c:idx val="6"/>
          <c:order val="6"/>
          <c:tx>
            <c:strRef>
              <c:f>'Vyhodnotenie-196.8'!$I$3:$I$4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'Vyhodnotenie-196.8'!$B$5:$B$23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'Vyhodnotenie-196.8'!$I$5:$I$23</c:f>
              <c:numCache>
                <c:formatCode>#,##0.00</c:formatCode>
                <c:ptCount val="12"/>
                <c:pt idx="0">
                  <c:v>1255.7517572615632</c:v>
                </c:pt>
                <c:pt idx="1">
                  <c:v>1857.1545429719556</c:v>
                </c:pt>
                <c:pt idx="2">
                  <c:v>1674.3356763487509</c:v>
                </c:pt>
                <c:pt idx="3">
                  <c:v>2476.2060572959408</c:v>
                </c:pt>
                <c:pt idx="4">
                  <c:v>2092.9195954359384</c:v>
                </c:pt>
                <c:pt idx="5">
                  <c:v>3095.2575716199258</c:v>
                </c:pt>
                <c:pt idx="6">
                  <c:v>3139.3793931539071</c:v>
                </c:pt>
                <c:pt idx="7">
                  <c:v>4642.8863574298894</c:v>
                </c:pt>
                <c:pt idx="8">
                  <c:v>4185.8391908718768</c:v>
                </c:pt>
                <c:pt idx="9">
                  <c:v>6190.5151432398516</c:v>
                </c:pt>
                <c:pt idx="10">
                  <c:v>5232.2989885898442</c:v>
                </c:pt>
                <c:pt idx="11">
                  <c:v>7738.1439290498156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A9A-43D5-989A-3DF096239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9359211124"/>
              <c:y val="0.93474841285864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4.1123683917237003E-3"/>
              <c:y val="0.256475614344082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6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477215949"/>
          <c:y val="0.18149667483569704"/>
          <c:w val="3.0932252764231224E-2"/>
          <c:h val="0.29063893224851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[ets2_energie.xlsx]Vyhodnotenie-196.8!PivotTable2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196,8 €/t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zemný plyn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296655841424916"/>
          <c:w val="0.83306007957256922"/>
          <c:h val="0.6784387967239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'Vyhodnotenie-196.8'!$C$79:$C$80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'Vyhodnotenie-196.8'!$C$81:$C$99</c:f>
              <c:numCache>
                <c:formatCode>#,##0.00</c:formatCode>
                <c:ptCount val="12"/>
                <c:pt idx="0">
                  <c:v>77.857988182463473</c:v>
                </c:pt>
                <c:pt idx="1">
                  <c:v>107.05473375088728</c:v>
                </c:pt>
                <c:pt idx="2">
                  <c:v>103.81065090995132</c:v>
                </c:pt>
                <c:pt idx="3">
                  <c:v>142.73964500118299</c:v>
                </c:pt>
                <c:pt idx="4">
                  <c:v>129.76331363743913</c:v>
                </c:pt>
                <c:pt idx="5">
                  <c:v>178.42455625147878</c:v>
                </c:pt>
                <c:pt idx="6">
                  <c:v>194.64497045615869</c:v>
                </c:pt>
                <c:pt idx="7">
                  <c:v>267.63683437721818</c:v>
                </c:pt>
                <c:pt idx="8">
                  <c:v>259.52662727487825</c:v>
                </c:pt>
                <c:pt idx="9">
                  <c:v>356.84911250295755</c:v>
                </c:pt>
                <c:pt idx="10">
                  <c:v>324.40828409359779</c:v>
                </c:pt>
                <c:pt idx="11">
                  <c:v>446.06139062869693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04-40A2-A254-B07431B9FB98}"/>
            </c:ext>
          </c:extLst>
        </c:ser>
        <c:ser>
          <c:idx val="1"/>
          <c:order val="1"/>
          <c:tx>
            <c:strRef>
              <c:f>'Vyhodnotenie-196.8'!$D$79:$D$80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'Vyhodnotenie-196.8'!$D$81:$D$99</c:f>
              <c:numCache>
                <c:formatCode>#,##0.00</c:formatCode>
                <c:ptCount val="12"/>
                <c:pt idx="0">
                  <c:v>181.01982252422758</c:v>
                </c:pt>
                <c:pt idx="1">
                  <c:v>251.09201188844466</c:v>
                </c:pt>
                <c:pt idx="2">
                  <c:v>241.35976336563672</c:v>
                </c:pt>
                <c:pt idx="3">
                  <c:v>334.78934918459294</c:v>
                </c:pt>
                <c:pt idx="4">
                  <c:v>301.69970420704595</c:v>
                </c:pt>
                <c:pt idx="5">
                  <c:v>418.48668648074118</c:v>
                </c:pt>
                <c:pt idx="6">
                  <c:v>452.54955631056896</c:v>
                </c:pt>
                <c:pt idx="7">
                  <c:v>627.7300297211118</c:v>
                </c:pt>
                <c:pt idx="8">
                  <c:v>603.39940841409191</c:v>
                </c:pt>
                <c:pt idx="9">
                  <c:v>836.97337296148237</c:v>
                </c:pt>
                <c:pt idx="10">
                  <c:v>754.24926051761486</c:v>
                </c:pt>
                <c:pt idx="11">
                  <c:v>1046.2167162018529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04-40A2-A254-B07431B9FB98}"/>
            </c:ext>
          </c:extLst>
        </c:ser>
        <c:ser>
          <c:idx val="2"/>
          <c:order val="2"/>
          <c:tx>
            <c:strRef>
              <c:f>'Vyhodnotenie-196.8'!$E$79:$E$80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'Vyhodnotenie-196.8'!$E$81:$E$99</c:f>
              <c:numCache>
                <c:formatCode>#,##0.00</c:formatCode>
                <c:ptCount val="12"/>
                <c:pt idx="0">
                  <c:v>284.18165686599167</c:v>
                </c:pt>
                <c:pt idx="1">
                  <c:v>393.83165688962777</c:v>
                </c:pt>
                <c:pt idx="2">
                  <c:v>378.90887582132223</c:v>
                </c:pt>
                <c:pt idx="3">
                  <c:v>525.10887585283706</c:v>
                </c:pt>
                <c:pt idx="4">
                  <c:v>473.63609477665267</c:v>
                </c:pt>
                <c:pt idx="5">
                  <c:v>656.38609481604624</c:v>
                </c:pt>
                <c:pt idx="6">
                  <c:v>710.4541421649792</c:v>
                </c:pt>
                <c:pt idx="7">
                  <c:v>984.57914222406919</c:v>
                </c:pt>
                <c:pt idx="8">
                  <c:v>947.27218955330534</c:v>
                </c:pt>
                <c:pt idx="9">
                  <c:v>1312.7721896320925</c:v>
                </c:pt>
                <c:pt idx="10">
                  <c:v>1184.0902369416319</c:v>
                </c:pt>
                <c:pt idx="11">
                  <c:v>1640.9652370401157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04-40A2-A254-B07431B9FB98}"/>
            </c:ext>
          </c:extLst>
        </c:ser>
        <c:ser>
          <c:idx val="3"/>
          <c:order val="3"/>
          <c:tx>
            <c:strRef>
              <c:f>'Vyhodnotenie-196.8'!$F$79:$F$80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'Vyhodnotenie-196.8'!$F$81:$F$99</c:f>
              <c:numCache>
                <c:formatCode>#,##0.00</c:formatCode>
                <c:ptCount val="12"/>
                <c:pt idx="0">
                  <c:v>386.04585807138147</c:v>
                </c:pt>
                <c:pt idx="1">
                  <c:v>536.57130189081067</c:v>
                </c:pt>
                <c:pt idx="2">
                  <c:v>514.72781076184185</c:v>
                </c:pt>
                <c:pt idx="3">
                  <c:v>715.42840252108101</c:v>
                </c:pt>
                <c:pt idx="4">
                  <c:v>643.40976345230229</c:v>
                </c:pt>
                <c:pt idx="5">
                  <c:v>894.28550315135124</c:v>
                </c:pt>
                <c:pt idx="6">
                  <c:v>965.11464517845343</c:v>
                </c:pt>
                <c:pt idx="7">
                  <c:v>1341.4282547270268</c:v>
                </c:pt>
                <c:pt idx="8">
                  <c:v>1286.8195269046046</c:v>
                </c:pt>
                <c:pt idx="9">
                  <c:v>1788.5710063027025</c:v>
                </c:pt>
                <c:pt idx="10">
                  <c:v>1608.5244086307557</c:v>
                </c:pt>
                <c:pt idx="11">
                  <c:v>2235.7137578783781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04-40A2-A254-B07431B9FB98}"/>
            </c:ext>
          </c:extLst>
        </c:ser>
        <c:ser>
          <c:idx val="4"/>
          <c:order val="4"/>
          <c:tx>
            <c:strRef>
              <c:f>'Vyhodnotenie-196.8'!$G$79:$G$80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'Vyhodnotenie-196.8'!$G$81:$G$99</c:f>
              <c:numCache>
                <c:formatCode>#,##0.00</c:formatCode>
                <c:ptCount val="12"/>
                <c:pt idx="0">
                  <c:v>489.20769241314548</c:v>
                </c:pt>
                <c:pt idx="1">
                  <c:v>679.31094689199381</c:v>
                </c:pt>
                <c:pt idx="2">
                  <c:v>652.27692321752727</c:v>
                </c:pt>
                <c:pt idx="3">
                  <c:v>905.74792918932496</c:v>
                </c:pt>
                <c:pt idx="4">
                  <c:v>815.34615402190923</c:v>
                </c:pt>
                <c:pt idx="5">
                  <c:v>1132.1849114866561</c:v>
                </c:pt>
                <c:pt idx="6">
                  <c:v>1223.0192310328639</c:v>
                </c:pt>
                <c:pt idx="7">
                  <c:v>1698.2773672299845</c:v>
                </c:pt>
                <c:pt idx="8">
                  <c:v>1630.6923080438185</c:v>
                </c:pt>
                <c:pt idx="9">
                  <c:v>2264.3698229733122</c:v>
                </c:pt>
                <c:pt idx="10">
                  <c:v>2038.3653850547732</c:v>
                </c:pt>
                <c:pt idx="11">
                  <c:v>2830.4622787166409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04-40A2-A254-B07431B9FB98}"/>
            </c:ext>
          </c:extLst>
        </c:ser>
        <c:ser>
          <c:idx val="5"/>
          <c:order val="5"/>
          <c:tx>
            <c:strRef>
              <c:f>'Vyhodnotenie-196.8'!$H$79:$H$80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'Vyhodnotenie-196.8'!$H$81:$H$99</c:f>
              <c:numCache>
                <c:formatCode>#,##0.00</c:formatCode>
                <c:ptCount val="12"/>
                <c:pt idx="0">
                  <c:v>591.071893618535</c:v>
                </c:pt>
                <c:pt idx="1">
                  <c:v>822.05059189317672</c:v>
                </c:pt>
                <c:pt idx="2">
                  <c:v>788.09585815804701</c:v>
                </c:pt>
                <c:pt idx="3">
                  <c:v>1096.067455857569</c:v>
                </c:pt>
                <c:pt idx="4">
                  <c:v>985.11982269755856</c:v>
                </c:pt>
                <c:pt idx="5">
                  <c:v>1370.0843198219611</c:v>
                </c:pt>
                <c:pt idx="6">
                  <c:v>1477.6797340463381</c:v>
                </c:pt>
                <c:pt idx="7">
                  <c:v>2055.1264797329422</c:v>
                </c:pt>
                <c:pt idx="8">
                  <c:v>1970.2396453951171</c:v>
                </c:pt>
                <c:pt idx="9">
                  <c:v>2740.1686396439222</c:v>
                </c:pt>
                <c:pt idx="10">
                  <c:v>2462.7995567438961</c:v>
                </c:pt>
                <c:pt idx="11">
                  <c:v>3425.2107995549031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4-40A2-A254-B07431B9FB98}"/>
            </c:ext>
          </c:extLst>
        </c:ser>
        <c:ser>
          <c:idx val="6"/>
          <c:order val="6"/>
          <c:tx>
            <c:strRef>
              <c:f>'Vyhodnotenie-196.8'!$I$79:$I$80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'Vyhodnotenie-196.8'!$B$81:$B$99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'Vyhodnotenie-196.8'!$I$81:$I$99</c:f>
              <c:numCache>
                <c:formatCode>#,##0.00</c:formatCode>
                <c:ptCount val="12"/>
                <c:pt idx="0">
                  <c:v>878.97736618513454</c:v>
                </c:pt>
                <c:pt idx="1">
                  <c:v>1299.9359143562256</c:v>
                </c:pt>
                <c:pt idx="2">
                  <c:v>1171.9698215801798</c:v>
                </c:pt>
                <c:pt idx="3">
                  <c:v>1733.2478858083007</c:v>
                </c:pt>
                <c:pt idx="4">
                  <c:v>1464.9622769752243</c:v>
                </c:pt>
                <c:pt idx="5">
                  <c:v>2166.5598572603758</c:v>
                </c:pt>
                <c:pt idx="6">
                  <c:v>2197.4434154628366</c:v>
                </c:pt>
                <c:pt idx="7">
                  <c:v>3249.8397858905641</c:v>
                </c:pt>
                <c:pt idx="8">
                  <c:v>2929.9245539504486</c:v>
                </c:pt>
                <c:pt idx="9">
                  <c:v>4333.1197145207516</c:v>
                </c:pt>
                <c:pt idx="10">
                  <c:v>3662.4056924380607</c:v>
                </c:pt>
                <c:pt idx="11">
                  <c:v>5416.3996431509404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704-40A2-A254-B07431B9F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51521571853"/>
              <c:y val="0.94786441783467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3183132006337296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[ets2_energie.xlsx]Vyhodnotenie-196.8!PivotTable3</c:name>
    <c:fmtId val="9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196,8 €/t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č</a:t>
            </a:r>
            <a:r>
              <a:rPr lang="en-US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ierne uhlie</a:t>
            </a:r>
            <a:endParaRPr lang="sk-SK" sz="2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1171059666126916"/>
          <c:w val="0.83306007957256922"/>
          <c:h val="0.6842681555552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'Vyhodnotenie-196.8'!$C$154:$C$155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'Vyhodnotenie-196.8'!$C$156:$C$174</c:f>
              <c:numCache>
                <c:formatCode>#,##0.00</c:formatCode>
                <c:ptCount val="12"/>
                <c:pt idx="0">
                  <c:v>163.45934889795922</c:v>
                </c:pt>
                <c:pt idx="1">
                  <c:v>224.75660473469387</c:v>
                </c:pt>
                <c:pt idx="2">
                  <c:v>217.94579853061231</c:v>
                </c:pt>
                <c:pt idx="3">
                  <c:v>299.6754729795918</c:v>
                </c:pt>
                <c:pt idx="4">
                  <c:v>272.43224816326534</c:v>
                </c:pt>
                <c:pt idx="5">
                  <c:v>374.59434122448988</c:v>
                </c:pt>
                <c:pt idx="6">
                  <c:v>408.64837224489798</c:v>
                </c:pt>
                <c:pt idx="7">
                  <c:v>561.89151183673471</c:v>
                </c:pt>
                <c:pt idx="8">
                  <c:v>544.86449632653068</c:v>
                </c:pt>
                <c:pt idx="9">
                  <c:v>749.18868244897976</c:v>
                </c:pt>
                <c:pt idx="10">
                  <c:v>681.08062040816333</c:v>
                </c:pt>
                <c:pt idx="11">
                  <c:v>936.48585306122459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71-45ED-8BF0-C57867EB6F04}"/>
            </c:ext>
          </c:extLst>
        </c:ser>
        <c:ser>
          <c:idx val="1"/>
          <c:order val="1"/>
          <c:tx>
            <c:strRef>
              <c:f>'Vyhodnotenie-196.8'!$D$154:$D$155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'Vyhodnotenie-196.8'!$D$156:$D$174</c:f>
              <c:numCache>
                <c:formatCode>#,##0.00</c:formatCode>
                <c:ptCount val="12"/>
                <c:pt idx="0">
                  <c:v>380.04298618775522</c:v>
                </c:pt>
                <c:pt idx="1">
                  <c:v>527.15640019591842</c:v>
                </c:pt>
                <c:pt idx="2">
                  <c:v>506.72398158367361</c:v>
                </c:pt>
                <c:pt idx="3">
                  <c:v>702.87520026122456</c:v>
                </c:pt>
                <c:pt idx="4">
                  <c:v>633.40497697959188</c:v>
                </c:pt>
                <c:pt idx="5">
                  <c:v>878.59400032653082</c:v>
                </c:pt>
                <c:pt idx="6">
                  <c:v>950.10746546938776</c:v>
                </c:pt>
                <c:pt idx="7">
                  <c:v>1317.8910004897962</c:v>
                </c:pt>
                <c:pt idx="8">
                  <c:v>1266.8099539591838</c:v>
                </c:pt>
                <c:pt idx="9">
                  <c:v>1757.1880006530616</c:v>
                </c:pt>
                <c:pt idx="10">
                  <c:v>1583.5124424489798</c:v>
                </c:pt>
                <c:pt idx="11">
                  <c:v>2196.4850008163266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71-45ED-8BF0-C57867EB6F04}"/>
            </c:ext>
          </c:extLst>
        </c:ser>
        <c:ser>
          <c:idx val="2"/>
          <c:order val="2"/>
          <c:tx>
            <c:strRef>
              <c:f>'Vyhodnotenie-196.8'!$E$154:$E$155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'Vyhodnotenie-196.8'!$E$156:$E$174</c:f>
              <c:numCache>
                <c:formatCode>#,##0.00</c:formatCode>
                <c:ptCount val="12"/>
                <c:pt idx="0">
                  <c:v>596.62662347755111</c:v>
                </c:pt>
                <c:pt idx="1">
                  <c:v>826.8318731755104</c:v>
                </c:pt>
                <c:pt idx="2">
                  <c:v>795.50216463673473</c:v>
                </c:pt>
                <c:pt idx="3">
                  <c:v>1102.4424975673469</c:v>
                </c:pt>
                <c:pt idx="4">
                  <c:v>994.37770579591847</c:v>
                </c:pt>
                <c:pt idx="5">
                  <c:v>1378.053121959184</c:v>
                </c:pt>
                <c:pt idx="6">
                  <c:v>1491.5665586938778</c:v>
                </c:pt>
                <c:pt idx="7">
                  <c:v>2067.0796829387755</c:v>
                </c:pt>
                <c:pt idx="8">
                  <c:v>1988.7554115918369</c:v>
                </c:pt>
                <c:pt idx="9">
                  <c:v>2756.1062439183679</c:v>
                </c:pt>
                <c:pt idx="10">
                  <c:v>2485.9442644897963</c:v>
                </c:pt>
                <c:pt idx="11">
                  <c:v>3445.1328048979599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71-45ED-8BF0-C57867EB6F04}"/>
            </c:ext>
          </c:extLst>
        </c:ser>
        <c:ser>
          <c:idx val="3"/>
          <c:order val="3"/>
          <c:tx>
            <c:strRef>
              <c:f>'Vyhodnotenie-196.8'!$F$154:$F$155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'Vyhodnotenie-196.8'!$F$156:$F$174</c:f>
              <c:numCache>
                <c:formatCode>#,##0.00</c:formatCode>
                <c:ptCount val="12"/>
                <c:pt idx="0">
                  <c:v>810.4859382857145</c:v>
                </c:pt>
                <c:pt idx="1">
                  <c:v>1126.5073461551021</c:v>
                </c:pt>
                <c:pt idx="2">
                  <c:v>1080.6479177142858</c:v>
                </c:pt>
                <c:pt idx="3">
                  <c:v>1502.0097948734694</c:v>
                </c:pt>
                <c:pt idx="4">
                  <c:v>1350.8098971428572</c:v>
                </c:pt>
                <c:pt idx="5">
                  <c:v>1877.5122435918365</c:v>
                </c:pt>
                <c:pt idx="6">
                  <c:v>2026.214845714286</c:v>
                </c:pt>
                <c:pt idx="7">
                  <c:v>2816.2683653877557</c:v>
                </c:pt>
                <c:pt idx="8">
                  <c:v>2701.6197942857143</c:v>
                </c:pt>
                <c:pt idx="9">
                  <c:v>3755.024487183673</c:v>
                </c:pt>
                <c:pt idx="10">
                  <c:v>3377.0247428571429</c:v>
                </c:pt>
                <c:pt idx="11">
                  <c:v>4693.7806089795922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71-45ED-8BF0-C57867EB6F04}"/>
            </c:ext>
          </c:extLst>
        </c:ser>
        <c:ser>
          <c:idx val="4"/>
          <c:order val="4"/>
          <c:tx>
            <c:strRef>
              <c:f>'Vyhodnotenie-196.8'!$G$154:$G$155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'Vyhodnotenie-196.8'!$G$156:$G$174</c:f>
              <c:numCache>
                <c:formatCode>#,##0.00</c:formatCode>
                <c:ptCount val="12"/>
                <c:pt idx="0">
                  <c:v>1027.0695755755105</c:v>
                </c:pt>
                <c:pt idx="1">
                  <c:v>1426.1828191346942</c:v>
                </c:pt>
                <c:pt idx="2">
                  <c:v>1369.426100767347</c:v>
                </c:pt>
                <c:pt idx="3">
                  <c:v>1901.577092179592</c:v>
                </c:pt>
                <c:pt idx="4">
                  <c:v>1711.7826259591839</c:v>
                </c:pt>
                <c:pt idx="5">
                  <c:v>2376.9713652244895</c:v>
                </c:pt>
                <c:pt idx="6">
                  <c:v>2567.6739389387762</c:v>
                </c:pt>
                <c:pt idx="7">
                  <c:v>3565.457047836735</c:v>
                </c:pt>
                <c:pt idx="8">
                  <c:v>3423.5652519183677</c:v>
                </c:pt>
                <c:pt idx="9">
                  <c:v>4753.9427304489791</c:v>
                </c:pt>
                <c:pt idx="10">
                  <c:v>4279.4565648979597</c:v>
                </c:pt>
                <c:pt idx="11">
                  <c:v>5942.428413061225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71-45ED-8BF0-C57867EB6F04}"/>
            </c:ext>
          </c:extLst>
        </c:ser>
        <c:ser>
          <c:idx val="5"/>
          <c:order val="5"/>
          <c:tx>
            <c:strRef>
              <c:f>'Vyhodnotenie-196.8'!$H$154:$H$155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'Vyhodnotenie-196.8'!$H$156:$H$174</c:f>
              <c:numCache>
                <c:formatCode>#,##0.00</c:formatCode>
                <c:ptCount val="12"/>
                <c:pt idx="0">
                  <c:v>1240.9288903836737</c:v>
                </c:pt>
                <c:pt idx="1">
                  <c:v>1725.8582921142859</c:v>
                </c:pt>
                <c:pt idx="2">
                  <c:v>1654.571853844898</c:v>
                </c:pt>
                <c:pt idx="3">
                  <c:v>2301.1443894857143</c:v>
                </c:pt>
                <c:pt idx="4">
                  <c:v>2068.2148173061223</c:v>
                </c:pt>
                <c:pt idx="5">
                  <c:v>2876.430486857143</c:v>
                </c:pt>
                <c:pt idx="6">
                  <c:v>3102.3222259591844</c:v>
                </c:pt>
                <c:pt idx="7">
                  <c:v>4314.6457302857152</c:v>
                </c:pt>
                <c:pt idx="8">
                  <c:v>4136.4296346122446</c:v>
                </c:pt>
                <c:pt idx="9">
                  <c:v>5752.860973714286</c:v>
                </c:pt>
                <c:pt idx="10">
                  <c:v>5170.5370432653071</c:v>
                </c:pt>
                <c:pt idx="11">
                  <c:v>7191.0762171428578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371-45ED-8BF0-C57867EB6F04}"/>
            </c:ext>
          </c:extLst>
        </c:ser>
        <c:ser>
          <c:idx val="6"/>
          <c:order val="6"/>
          <c:tx>
            <c:strRef>
              <c:f>'Vyhodnotenie-196.8'!$I$154:$I$155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'Vyhodnotenie-196.8'!$B$156:$B$174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'Vyhodnotenie-196.8'!$I$156:$I$174</c:f>
              <c:numCache>
                <c:formatCode>#,##0.00</c:formatCode>
                <c:ptCount val="12"/>
                <c:pt idx="0">
                  <c:v>1845.37349765514</c:v>
                </c:pt>
                <c:pt idx="1">
                  <c:v>2729.157060567381</c:v>
                </c:pt>
                <c:pt idx="2">
                  <c:v>2460.4979968735202</c:v>
                </c:pt>
                <c:pt idx="3">
                  <c:v>3638.8760807565072</c:v>
                </c:pt>
                <c:pt idx="4">
                  <c:v>3075.6224960918998</c:v>
                </c:pt>
                <c:pt idx="5">
                  <c:v>4548.5951009456348</c:v>
                </c:pt>
                <c:pt idx="6">
                  <c:v>4613.4337441378493</c:v>
                </c:pt>
                <c:pt idx="7">
                  <c:v>6822.8926514184532</c:v>
                </c:pt>
                <c:pt idx="8">
                  <c:v>6151.2449921837997</c:v>
                </c:pt>
                <c:pt idx="9">
                  <c:v>9097.1902018912697</c:v>
                </c:pt>
                <c:pt idx="10">
                  <c:v>7689.0562402297501</c:v>
                </c:pt>
                <c:pt idx="11">
                  <c:v>11371.487752364088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371-45ED-8BF0-C57867EB6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822530402"/>
              <c:y val="0.960980475205201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6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0103806228373699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[ets2_energie.xlsx]Vyhodnotenie-196.8!PivotTable8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196,8 €/t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hnedé uhlie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'Vyhodnotenie-196.8'!$C$224:$C$225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'Vyhodnotenie-196.8'!$C$226:$C$244</c:f>
              <c:numCache>
                <c:formatCode>#,##0.00</c:formatCode>
                <c:ptCount val="12"/>
                <c:pt idx="0">
                  <c:v>174.23749851428576</c:v>
                </c:pt>
                <c:pt idx="1">
                  <c:v>239.57656045714293</c:v>
                </c:pt>
                <c:pt idx="2">
                  <c:v>232.31666468571436</c:v>
                </c:pt>
                <c:pt idx="3">
                  <c:v>319.43541394285722</c:v>
                </c:pt>
                <c:pt idx="4">
                  <c:v>290.39583085714293</c:v>
                </c:pt>
                <c:pt idx="5">
                  <c:v>399.29426742857152</c:v>
                </c:pt>
                <c:pt idx="6">
                  <c:v>435.59374628571442</c:v>
                </c:pt>
                <c:pt idx="7">
                  <c:v>598.94140114285733</c:v>
                </c:pt>
                <c:pt idx="8">
                  <c:v>580.79166171428585</c:v>
                </c:pt>
                <c:pt idx="9">
                  <c:v>798.58853485714303</c:v>
                </c:pt>
                <c:pt idx="10">
                  <c:v>725.98957714285734</c:v>
                </c:pt>
                <c:pt idx="11">
                  <c:v>998.23566857142873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43-47F6-9AC9-CC79BC7C689A}"/>
            </c:ext>
          </c:extLst>
        </c:ser>
        <c:ser>
          <c:idx val="1"/>
          <c:order val="1"/>
          <c:tx>
            <c:strRef>
              <c:f>'Vyhodnotenie-196.8'!$D$224:$D$225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'Vyhodnotenie-196.8'!$D$226:$D$244</c:f>
              <c:numCache>
                <c:formatCode>#,##0.00</c:formatCode>
                <c:ptCount val="12"/>
                <c:pt idx="0">
                  <c:v>405.10218404571447</c:v>
                </c:pt>
                <c:pt idx="1">
                  <c:v>561.91593270857152</c:v>
                </c:pt>
                <c:pt idx="2">
                  <c:v>540.13624539428588</c:v>
                </c:pt>
                <c:pt idx="3">
                  <c:v>749.22124361142892</c:v>
                </c:pt>
                <c:pt idx="4">
                  <c:v>675.17030674285718</c:v>
                </c:pt>
                <c:pt idx="5">
                  <c:v>936.52655451428609</c:v>
                </c:pt>
                <c:pt idx="6">
                  <c:v>1012.7554601142859</c:v>
                </c:pt>
                <c:pt idx="7">
                  <c:v>1404.7898317714289</c:v>
                </c:pt>
                <c:pt idx="8">
                  <c:v>1350.3406134857144</c:v>
                </c:pt>
                <c:pt idx="9">
                  <c:v>1873.0531090285722</c:v>
                </c:pt>
                <c:pt idx="10">
                  <c:v>1687.9257668571433</c:v>
                </c:pt>
                <c:pt idx="11">
                  <c:v>2341.316386285715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43-47F6-9AC9-CC79BC7C689A}"/>
            </c:ext>
          </c:extLst>
        </c:ser>
        <c:ser>
          <c:idx val="2"/>
          <c:order val="2"/>
          <c:tx>
            <c:strRef>
              <c:f>'Vyhodnotenie-196.8'!$E$224:$E$225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'Vyhodnotenie-196.8'!$E$226:$E$244</c:f>
              <c:numCache>
                <c:formatCode>#,##0.00</c:formatCode>
                <c:ptCount val="12"/>
                <c:pt idx="0">
                  <c:v>635.96686957714303</c:v>
                </c:pt>
                <c:pt idx="1">
                  <c:v>881.3513466514288</c:v>
                </c:pt>
                <c:pt idx="2">
                  <c:v>847.95582610285737</c:v>
                </c:pt>
                <c:pt idx="3">
                  <c:v>1175.1351288685719</c:v>
                </c:pt>
                <c:pt idx="4">
                  <c:v>1059.9447826285716</c:v>
                </c:pt>
                <c:pt idx="5">
                  <c:v>1468.9189110857149</c:v>
                </c:pt>
                <c:pt idx="6">
                  <c:v>1589.9171739428575</c:v>
                </c:pt>
                <c:pt idx="7">
                  <c:v>2203.3783666285722</c:v>
                </c:pt>
                <c:pt idx="8">
                  <c:v>2119.8895652571432</c:v>
                </c:pt>
                <c:pt idx="9">
                  <c:v>2937.8378221714297</c:v>
                </c:pt>
                <c:pt idx="10">
                  <c:v>2649.8619565714293</c:v>
                </c:pt>
                <c:pt idx="11">
                  <c:v>3672.2972777142872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43-47F6-9AC9-CC79BC7C689A}"/>
            </c:ext>
          </c:extLst>
        </c:ser>
        <c:ser>
          <c:idx val="3"/>
          <c:order val="3"/>
          <c:tx>
            <c:strRef>
              <c:f>'Vyhodnotenie-196.8'!$F$224:$F$225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'Vyhodnotenie-196.8'!$F$226:$F$244</c:f>
              <c:numCache>
                <c:formatCode>#,##0.00</c:formatCode>
                <c:ptCount val="12"/>
                <c:pt idx="0">
                  <c:v>863.92759680000029</c:v>
                </c:pt>
                <c:pt idx="1">
                  <c:v>1200.7867605942859</c:v>
                </c:pt>
                <c:pt idx="2">
                  <c:v>1151.9034624000003</c:v>
                </c:pt>
                <c:pt idx="3">
                  <c:v>1601.0490141257146</c:v>
                </c:pt>
                <c:pt idx="4">
                  <c:v>1439.8793280000002</c:v>
                </c:pt>
                <c:pt idx="5">
                  <c:v>2001.3112676571432</c:v>
                </c:pt>
                <c:pt idx="6">
                  <c:v>2159.8189920000004</c:v>
                </c:pt>
                <c:pt idx="7">
                  <c:v>3001.9669014857154</c:v>
                </c:pt>
                <c:pt idx="8">
                  <c:v>2879.7586560000004</c:v>
                </c:pt>
                <c:pt idx="9">
                  <c:v>4002.6225353142863</c:v>
                </c:pt>
                <c:pt idx="10">
                  <c:v>3599.6983200000004</c:v>
                </c:pt>
                <c:pt idx="11">
                  <c:v>5003.278169142859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43-47F6-9AC9-CC79BC7C689A}"/>
            </c:ext>
          </c:extLst>
        </c:ser>
        <c:ser>
          <c:idx val="4"/>
          <c:order val="4"/>
          <c:tx>
            <c:strRef>
              <c:f>'Vyhodnotenie-196.8'!$G$224:$G$225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'Vyhodnotenie-196.8'!$G$226:$G$244</c:f>
              <c:numCache>
                <c:formatCode>#,##0.00</c:formatCode>
                <c:ptCount val="12"/>
                <c:pt idx="0">
                  <c:v>1094.7922823314289</c:v>
                </c:pt>
                <c:pt idx="1">
                  <c:v>1520.2221745371432</c:v>
                </c:pt>
                <c:pt idx="2">
                  <c:v>1459.7230431085716</c:v>
                </c:pt>
                <c:pt idx="3">
                  <c:v>2026.9628993828574</c:v>
                </c:pt>
                <c:pt idx="4">
                  <c:v>1824.6538038857148</c:v>
                </c:pt>
                <c:pt idx="5">
                  <c:v>2533.7036242285717</c:v>
                </c:pt>
                <c:pt idx="6">
                  <c:v>2736.9807058285719</c:v>
                </c:pt>
                <c:pt idx="7">
                  <c:v>3800.5554363428582</c:v>
                </c:pt>
                <c:pt idx="8">
                  <c:v>3649.3076077714295</c:v>
                </c:pt>
                <c:pt idx="9">
                  <c:v>5067.4072484571434</c:v>
                </c:pt>
                <c:pt idx="10">
                  <c:v>4561.6345097142867</c:v>
                </c:pt>
                <c:pt idx="11">
                  <c:v>6334.2590605714304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43-47F6-9AC9-CC79BC7C689A}"/>
            </c:ext>
          </c:extLst>
        </c:ser>
        <c:ser>
          <c:idx val="5"/>
          <c:order val="5"/>
          <c:tx>
            <c:strRef>
              <c:f>'Vyhodnotenie-196.8'!$H$224:$H$225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'Vyhodnotenie-196.8'!$H$226:$H$244</c:f>
              <c:numCache>
                <c:formatCode>#,##0.00</c:formatCode>
                <c:ptCount val="12"/>
                <c:pt idx="0">
                  <c:v>1322.7530095542861</c:v>
                </c:pt>
                <c:pt idx="1">
                  <c:v>1839.6575884800002</c:v>
                </c:pt>
                <c:pt idx="2">
                  <c:v>1763.6706794057145</c:v>
                </c:pt>
                <c:pt idx="3">
                  <c:v>2452.876784640001</c:v>
                </c:pt>
                <c:pt idx="4">
                  <c:v>2204.5883492571434</c:v>
                </c:pt>
                <c:pt idx="5">
                  <c:v>3066.0959808000011</c:v>
                </c:pt>
                <c:pt idx="6">
                  <c:v>3306.8825238857153</c:v>
                </c:pt>
                <c:pt idx="7">
                  <c:v>4599.1439712000019</c:v>
                </c:pt>
                <c:pt idx="8">
                  <c:v>4409.1766985142867</c:v>
                </c:pt>
                <c:pt idx="9">
                  <c:v>6132.1919616000023</c:v>
                </c:pt>
                <c:pt idx="10">
                  <c:v>5511.4708731428591</c:v>
                </c:pt>
                <c:pt idx="11">
                  <c:v>7665.2399520000017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43-47F6-9AC9-CC79BC7C689A}"/>
            </c:ext>
          </c:extLst>
        </c:ser>
        <c:ser>
          <c:idx val="6"/>
          <c:order val="6"/>
          <c:tx>
            <c:strRef>
              <c:f>'Vyhodnotenie-196.8'!$I$224:$I$225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'Vyhodnotenie-196.8'!$B$226:$B$244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'Vyhodnotenie-196.8'!$I$226:$I$244</c:f>
              <c:numCache>
                <c:formatCode>#,##0.00</c:formatCode>
                <c:ptCount val="12"/>
                <c:pt idx="0">
                  <c:v>1967.0533635656991</c:v>
                </c:pt>
                <c:pt idx="1">
                  <c:v>2909.1116689979572</c:v>
                </c:pt>
                <c:pt idx="2">
                  <c:v>2622.737818087599</c:v>
                </c:pt>
                <c:pt idx="3">
                  <c:v>3878.8155586639436</c:v>
                </c:pt>
                <c:pt idx="4">
                  <c:v>3278.4222726094981</c:v>
                </c:pt>
                <c:pt idx="5">
                  <c:v>4848.5194483299292</c:v>
                </c:pt>
                <c:pt idx="6">
                  <c:v>4917.6334089142474</c:v>
                </c:pt>
                <c:pt idx="7">
                  <c:v>7272.7791724948947</c:v>
                </c:pt>
                <c:pt idx="8">
                  <c:v>6556.8445452189962</c:v>
                </c:pt>
                <c:pt idx="9">
                  <c:v>9697.0388966598584</c:v>
                </c:pt>
                <c:pt idx="10">
                  <c:v>8196.0556815237451</c:v>
                </c:pt>
                <c:pt idx="11">
                  <c:v>12121.298620824824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F43-47F6-9AC9-CC79BC7C68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10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[ets2_energie.xlsx]Vyhodnotenie-196.8!PivotTable9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196,8 €/t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LPG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'Vyhodnotenie-196.8'!$C$293:$C$294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'Vyhodnotenie-196.8'!$C$295:$C$313</c:f>
              <c:numCache>
                <c:formatCode>#,##0.00</c:formatCode>
                <c:ptCount val="12"/>
                <c:pt idx="0">
                  <c:v>90.691113326101984</c:v>
                </c:pt>
                <c:pt idx="1">
                  <c:v>124.70028082339024</c:v>
                </c:pt>
                <c:pt idx="2">
                  <c:v>120.92148443480266</c:v>
                </c:pt>
                <c:pt idx="3">
                  <c:v>166.26704109785365</c:v>
                </c:pt>
                <c:pt idx="4">
                  <c:v>151.15185554350333</c:v>
                </c:pt>
                <c:pt idx="5">
                  <c:v>207.83380137231708</c:v>
                </c:pt>
                <c:pt idx="6">
                  <c:v>226.72778331525501</c:v>
                </c:pt>
                <c:pt idx="7">
                  <c:v>311.75070205847555</c:v>
                </c:pt>
                <c:pt idx="8">
                  <c:v>302.30371108700666</c:v>
                </c:pt>
                <c:pt idx="9">
                  <c:v>415.66760274463417</c:v>
                </c:pt>
                <c:pt idx="10">
                  <c:v>377.87963885875837</c:v>
                </c:pt>
                <c:pt idx="11">
                  <c:v>519.58450343079267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15-4FB8-B9FE-EEFA2809ECCD}"/>
            </c:ext>
          </c:extLst>
        </c:ser>
        <c:ser>
          <c:idx val="1"/>
          <c:order val="1"/>
          <c:tx>
            <c:strRef>
              <c:f>'Vyhodnotenie-196.8'!$D$293:$D$294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'Vyhodnotenie-196.8'!$D$295:$D$313</c:f>
              <c:numCache>
                <c:formatCode>#,##0.00</c:formatCode>
                <c:ptCount val="12"/>
                <c:pt idx="0">
                  <c:v>210.85683848318715</c:v>
                </c:pt>
                <c:pt idx="1">
                  <c:v>292.47884047667895</c:v>
                </c:pt>
                <c:pt idx="2">
                  <c:v>281.14245131091621</c:v>
                </c:pt>
                <c:pt idx="3">
                  <c:v>389.97178730223851</c:v>
                </c:pt>
                <c:pt idx="4">
                  <c:v>351.42806413864531</c:v>
                </c:pt>
                <c:pt idx="5">
                  <c:v>487.46473412779829</c:v>
                </c:pt>
                <c:pt idx="6">
                  <c:v>527.14209620796782</c:v>
                </c:pt>
                <c:pt idx="7">
                  <c:v>731.19710119169724</c:v>
                </c:pt>
                <c:pt idx="8">
                  <c:v>702.85612827729062</c:v>
                </c:pt>
                <c:pt idx="9">
                  <c:v>974.92946825559659</c:v>
                </c:pt>
                <c:pt idx="10">
                  <c:v>878.57016034661319</c:v>
                </c:pt>
                <c:pt idx="11">
                  <c:v>1218.6618353194956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15-4FB8-B9FE-EEFA2809ECCD}"/>
            </c:ext>
          </c:extLst>
        </c:ser>
        <c:ser>
          <c:idx val="2"/>
          <c:order val="2"/>
          <c:tx>
            <c:strRef>
              <c:f>'Vyhodnotenie-196.8'!$E$293:$E$294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'Vyhodnotenie-196.8'!$E$295:$E$313</c:f>
              <c:numCache>
                <c:formatCode>#,##0.00</c:formatCode>
                <c:ptCount val="12"/>
                <c:pt idx="0">
                  <c:v>331.02256364027227</c:v>
                </c:pt>
                <c:pt idx="1">
                  <c:v>458.74588157453263</c:v>
                </c:pt>
                <c:pt idx="2">
                  <c:v>441.36341818702977</c:v>
                </c:pt>
                <c:pt idx="3">
                  <c:v>611.66117543271014</c:v>
                </c:pt>
                <c:pt idx="4">
                  <c:v>551.70427273378709</c:v>
                </c:pt>
                <c:pt idx="5">
                  <c:v>764.57646929088776</c:v>
                </c:pt>
                <c:pt idx="6">
                  <c:v>827.55640910068075</c:v>
                </c:pt>
                <c:pt idx="7">
                  <c:v>1146.8647039363316</c:v>
                </c:pt>
                <c:pt idx="8">
                  <c:v>1103.4085454675742</c:v>
                </c:pt>
                <c:pt idx="9">
                  <c:v>1529.1529385817755</c:v>
                </c:pt>
                <c:pt idx="10">
                  <c:v>1379.2606818344677</c:v>
                </c:pt>
                <c:pt idx="11">
                  <c:v>1911.4411732272192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15-4FB8-B9FE-EEFA2809ECCD}"/>
            </c:ext>
          </c:extLst>
        </c:ser>
        <c:ser>
          <c:idx val="3"/>
          <c:order val="3"/>
          <c:tx>
            <c:strRef>
              <c:f>'Vyhodnotenie-196.8'!$F$293:$F$294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'Vyhodnotenie-196.8'!$F$295:$F$313</c:f>
              <c:numCache>
                <c:formatCode>#,##0.00</c:formatCode>
                <c:ptCount val="12"/>
                <c:pt idx="0">
                  <c:v>449.67677024192244</c:v>
                </c:pt>
                <c:pt idx="1">
                  <c:v>625.01292267238614</c:v>
                </c:pt>
                <c:pt idx="2">
                  <c:v>599.56902698922988</c:v>
                </c:pt>
                <c:pt idx="3">
                  <c:v>833.35056356318171</c:v>
                </c:pt>
                <c:pt idx="4">
                  <c:v>749.46128373653744</c:v>
                </c:pt>
                <c:pt idx="5">
                  <c:v>1041.6882044539771</c:v>
                </c:pt>
                <c:pt idx="6">
                  <c:v>1124.1919256048061</c:v>
                </c:pt>
                <c:pt idx="7">
                  <c:v>1562.5323066809658</c:v>
                </c:pt>
                <c:pt idx="8">
                  <c:v>1498.9225674730749</c:v>
                </c:pt>
                <c:pt idx="9">
                  <c:v>2083.3764089079541</c:v>
                </c:pt>
                <c:pt idx="10">
                  <c:v>1873.6532093413432</c:v>
                </c:pt>
                <c:pt idx="11">
                  <c:v>2604.2205111349431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15-4FB8-B9FE-EEFA2809ECCD}"/>
            </c:ext>
          </c:extLst>
        </c:ser>
        <c:ser>
          <c:idx val="4"/>
          <c:order val="4"/>
          <c:tx>
            <c:strRef>
              <c:f>'Vyhodnotenie-196.8'!$G$293:$G$294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'Vyhodnotenie-196.8'!$G$295:$G$313</c:f>
              <c:numCache>
                <c:formatCode>#,##0.00</c:formatCode>
                <c:ptCount val="12"/>
                <c:pt idx="0">
                  <c:v>569.84249539900759</c:v>
                </c:pt>
                <c:pt idx="1">
                  <c:v>791.27996377023976</c:v>
                </c:pt>
                <c:pt idx="2">
                  <c:v>759.78999386534326</c:v>
                </c:pt>
                <c:pt idx="3">
                  <c:v>1055.0399516936529</c:v>
                </c:pt>
                <c:pt idx="4">
                  <c:v>949.73749233167939</c:v>
                </c:pt>
                <c:pt idx="5">
                  <c:v>1318.7999396170665</c:v>
                </c:pt>
                <c:pt idx="6">
                  <c:v>1424.6062384975191</c:v>
                </c:pt>
                <c:pt idx="7">
                  <c:v>1978.1999094256</c:v>
                </c:pt>
                <c:pt idx="8">
                  <c:v>1899.4749846633588</c:v>
                </c:pt>
                <c:pt idx="9">
                  <c:v>2637.5998792341329</c:v>
                </c:pt>
                <c:pt idx="10">
                  <c:v>2374.3437308291982</c:v>
                </c:pt>
                <c:pt idx="11">
                  <c:v>3296.9998490426665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15-4FB8-B9FE-EEFA2809ECCD}"/>
            </c:ext>
          </c:extLst>
        </c:ser>
        <c:ser>
          <c:idx val="5"/>
          <c:order val="5"/>
          <c:tx>
            <c:strRef>
              <c:f>'Vyhodnotenie-196.8'!$H$293:$H$294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'Vyhodnotenie-196.8'!$H$295:$H$313</c:f>
              <c:numCache>
                <c:formatCode>#,##0.00</c:formatCode>
                <c:ptCount val="12"/>
                <c:pt idx="0">
                  <c:v>688.49670200065759</c:v>
                </c:pt>
                <c:pt idx="1">
                  <c:v>957.54700486809361</c:v>
                </c:pt>
                <c:pt idx="2">
                  <c:v>917.99560266754349</c:v>
                </c:pt>
                <c:pt idx="3">
                  <c:v>1276.7293398241247</c:v>
                </c:pt>
                <c:pt idx="4">
                  <c:v>1147.4945033344295</c:v>
                </c:pt>
                <c:pt idx="5">
                  <c:v>1595.9116747801561</c:v>
                </c:pt>
                <c:pt idx="6">
                  <c:v>1721.2417550016442</c:v>
                </c:pt>
                <c:pt idx="7">
                  <c:v>2393.867512170234</c:v>
                </c:pt>
                <c:pt idx="8">
                  <c:v>2294.989006668859</c:v>
                </c:pt>
                <c:pt idx="9">
                  <c:v>3191.8233495603122</c:v>
                </c:pt>
                <c:pt idx="10">
                  <c:v>2868.7362583360737</c:v>
                </c:pt>
                <c:pt idx="11">
                  <c:v>3989.7791869503903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15-4FB8-B9FE-EEFA2809ECCD}"/>
            </c:ext>
          </c:extLst>
        </c:ser>
        <c:ser>
          <c:idx val="6"/>
          <c:order val="6"/>
          <c:tx>
            <c:strRef>
              <c:f>'Vyhodnotenie-196.8'!$I$293:$I$294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'Vyhodnotenie-196.8'!$B$295:$B$313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'Vyhodnotenie-196.8'!$I$295:$I$313</c:f>
              <c:numCache>
                <c:formatCode>#,##0.00</c:formatCode>
                <c:ptCount val="12"/>
                <c:pt idx="0">
                  <c:v>1023.8568679806909</c:v>
                </c:pt>
                <c:pt idx="1">
                  <c:v>1514.2008941878141</c:v>
                </c:pt>
                <c:pt idx="2">
                  <c:v>1365.1424906409213</c:v>
                </c:pt>
                <c:pt idx="3">
                  <c:v>2018.9345255837522</c:v>
                </c:pt>
                <c:pt idx="4">
                  <c:v>1706.4281133011511</c:v>
                </c:pt>
                <c:pt idx="5">
                  <c:v>2523.6681569796906</c:v>
                </c:pt>
                <c:pt idx="6">
                  <c:v>2559.6421699517273</c:v>
                </c:pt>
                <c:pt idx="7">
                  <c:v>3785.5022354695357</c:v>
                </c:pt>
                <c:pt idx="8">
                  <c:v>3412.8562266023023</c:v>
                </c:pt>
                <c:pt idx="9">
                  <c:v>5047.3363139593812</c:v>
                </c:pt>
                <c:pt idx="10">
                  <c:v>4266.0702832528787</c:v>
                </c:pt>
                <c:pt idx="11">
                  <c:v>6309.1703924492276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915-4FB8-B9FE-EEFA2809E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[ets2_energie.xlsx]Vyhodnotenie-55.35!PivotTable3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55,35 €/t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č</a:t>
            </a:r>
            <a:r>
              <a:rPr lang="en-US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ierne uhlie</a:t>
            </a:r>
            <a:endParaRPr lang="sk-SK" sz="2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1171059666126916"/>
          <c:w val="0.83306007957256922"/>
          <c:h val="0.6842681555552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'Vyhodnotenie-55.35'!$C$154:$C$155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'Vyhodnotenie-55.35'!$C$156:$C$174</c:f>
              <c:numCache>
                <c:formatCode>#,##0.00</c:formatCode>
                <c:ptCount val="12"/>
                <c:pt idx="0">
                  <c:v>45.972941877551023</c:v>
                </c:pt>
                <c:pt idx="1">
                  <c:v>63.212795081632649</c:v>
                </c:pt>
                <c:pt idx="2">
                  <c:v>61.297255836734706</c:v>
                </c:pt>
                <c:pt idx="3">
                  <c:v>84.283726775510203</c:v>
                </c:pt>
                <c:pt idx="4">
                  <c:v>76.621569795918361</c:v>
                </c:pt>
                <c:pt idx="5">
                  <c:v>105.35465846938777</c:v>
                </c:pt>
                <c:pt idx="6">
                  <c:v>114.93235469387756</c:v>
                </c:pt>
                <c:pt idx="7">
                  <c:v>158.03198770408164</c:v>
                </c:pt>
                <c:pt idx="8">
                  <c:v>153.24313959183672</c:v>
                </c:pt>
                <c:pt idx="9">
                  <c:v>210.70931693877554</c:v>
                </c:pt>
                <c:pt idx="10">
                  <c:v>191.55392448979592</c:v>
                </c:pt>
                <c:pt idx="11">
                  <c:v>263.38664617346939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D2E-4A11-B3AB-DE77317589AF}"/>
            </c:ext>
          </c:extLst>
        </c:ser>
        <c:ser>
          <c:idx val="1"/>
          <c:order val="1"/>
          <c:tx>
            <c:strRef>
              <c:f>'Vyhodnotenie-55.35'!$D$154:$D$155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'Vyhodnotenie-55.35'!$D$156:$D$174</c:f>
              <c:numCache>
                <c:formatCode>#,##0.00</c:formatCode>
                <c:ptCount val="12"/>
                <c:pt idx="0">
                  <c:v>106.88708986530615</c:v>
                </c:pt>
                <c:pt idx="1">
                  <c:v>148.26273755510206</c:v>
                </c:pt>
                <c:pt idx="2">
                  <c:v>142.51611982040819</c:v>
                </c:pt>
                <c:pt idx="3">
                  <c:v>197.68365007346941</c:v>
                </c:pt>
                <c:pt idx="4">
                  <c:v>178.14514977551022</c:v>
                </c:pt>
                <c:pt idx="5">
                  <c:v>247.10456259183678</c:v>
                </c:pt>
                <c:pt idx="6">
                  <c:v>267.2177246632653</c:v>
                </c:pt>
                <c:pt idx="7">
                  <c:v>370.65684388775514</c:v>
                </c:pt>
                <c:pt idx="8">
                  <c:v>356.29029955102044</c:v>
                </c:pt>
                <c:pt idx="9">
                  <c:v>494.20912518367356</c:v>
                </c:pt>
                <c:pt idx="10">
                  <c:v>445.36287443877558</c:v>
                </c:pt>
                <c:pt idx="11">
                  <c:v>617.76140647959187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D2E-4A11-B3AB-DE77317589AF}"/>
            </c:ext>
          </c:extLst>
        </c:ser>
        <c:ser>
          <c:idx val="2"/>
          <c:order val="2"/>
          <c:tx>
            <c:strRef>
              <c:f>'Vyhodnotenie-55.35'!$E$154:$E$155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'Vyhodnotenie-55.35'!$E$156:$E$174</c:f>
              <c:numCache>
                <c:formatCode>#,##0.00</c:formatCode>
                <c:ptCount val="12"/>
                <c:pt idx="0">
                  <c:v>167.80123785306125</c:v>
                </c:pt>
                <c:pt idx="1">
                  <c:v>232.54646433061228</c:v>
                </c:pt>
                <c:pt idx="2">
                  <c:v>223.73498380408165</c:v>
                </c:pt>
                <c:pt idx="3">
                  <c:v>310.0619524408163</c:v>
                </c:pt>
                <c:pt idx="4">
                  <c:v>279.66872975510205</c:v>
                </c:pt>
                <c:pt idx="5">
                  <c:v>387.57744055102052</c:v>
                </c:pt>
                <c:pt idx="6">
                  <c:v>419.50309463265313</c:v>
                </c:pt>
                <c:pt idx="7">
                  <c:v>581.36616082653063</c:v>
                </c:pt>
                <c:pt idx="8">
                  <c:v>559.3374595102041</c:v>
                </c:pt>
                <c:pt idx="9">
                  <c:v>775.15488110204103</c:v>
                </c:pt>
                <c:pt idx="10">
                  <c:v>699.17182438775524</c:v>
                </c:pt>
                <c:pt idx="11">
                  <c:v>968.9436013775512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D2E-4A11-B3AB-DE77317589AF}"/>
            </c:ext>
          </c:extLst>
        </c:ser>
        <c:ser>
          <c:idx val="3"/>
          <c:order val="3"/>
          <c:tx>
            <c:strRef>
              <c:f>'Vyhodnotenie-55.35'!$F$154:$F$155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'Vyhodnotenie-55.35'!$F$156:$F$174</c:f>
              <c:numCache>
                <c:formatCode>#,##0.00</c:formatCode>
                <c:ptCount val="12"/>
                <c:pt idx="0">
                  <c:v>227.94917014285721</c:v>
                </c:pt>
                <c:pt idx="1">
                  <c:v>316.83019110612247</c:v>
                </c:pt>
                <c:pt idx="2">
                  <c:v>303.93222685714289</c:v>
                </c:pt>
                <c:pt idx="3">
                  <c:v>422.44025480816327</c:v>
                </c:pt>
                <c:pt idx="4">
                  <c:v>379.91528357142857</c:v>
                </c:pt>
                <c:pt idx="5">
                  <c:v>528.05031851020397</c:v>
                </c:pt>
                <c:pt idx="6">
                  <c:v>569.87292535714289</c:v>
                </c:pt>
                <c:pt idx="7">
                  <c:v>792.07547776530623</c:v>
                </c:pt>
                <c:pt idx="8">
                  <c:v>759.83056714285715</c:v>
                </c:pt>
                <c:pt idx="9">
                  <c:v>1056.1006370204079</c:v>
                </c:pt>
                <c:pt idx="10">
                  <c:v>949.78820892857141</c:v>
                </c:pt>
                <c:pt idx="11">
                  <c:v>1320.1257962755103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D2E-4A11-B3AB-DE77317589AF}"/>
            </c:ext>
          </c:extLst>
        </c:ser>
        <c:ser>
          <c:idx val="4"/>
          <c:order val="4"/>
          <c:tx>
            <c:strRef>
              <c:f>'Vyhodnotenie-55.35'!$G$154:$G$155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'Vyhodnotenie-55.35'!$G$156:$G$174</c:f>
              <c:numCache>
                <c:formatCode>#,##0.00</c:formatCode>
                <c:ptCount val="12"/>
                <c:pt idx="0">
                  <c:v>288.8633181306123</c:v>
                </c:pt>
                <c:pt idx="1">
                  <c:v>401.11391788163269</c:v>
                </c:pt>
                <c:pt idx="2">
                  <c:v>385.15109084081632</c:v>
                </c:pt>
                <c:pt idx="3">
                  <c:v>534.81855717551025</c:v>
                </c:pt>
                <c:pt idx="4">
                  <c:v>481.43886355102046</c:v>
                </c:pt>
                <c:pt idx="5">
                  <c:v>668.5231964693877</c:v>
                </c:pt>
                <c:pt idx="6">
                  <c:v>722.15829532653083</c:v>
                </c:pt>
                <c:pt idx="7">
                  <c:v>1002.7847947040817</c:v>
                </c:pt>
                <c:pt idx="8">
                  <c:v>962.87772710204092</c:v>
                </c:pt>
                <c:pt idx="9">
                  <c:v>1337.0463929387754</c:v>
                </c:pt>
                <c:pt idx="10">
                  <c:v>1203.597158877551</c:v>
                </c:pt>
                <c:pt idx="11">
                  <c:v>1671.3079911734696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2E-4A11-B3AB-DE77317589AF}"/>
            </c:ext>
          </c:extLst>
        </c:ser>
        <c:ser>
          <c:idx val="5"/>
          <c:order val="5"/>
          <c:tx>
            <c:strRef>
              <c:f>'Vyhodnotenie-55.35'!$H$154:$H$155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'Vyhodnotenie-55.35'!$H$156:$H$174</c:f>
              <c:numCache>
                <c:formatCode>#,##0.00</c:formatCode>
                <c:ptCount val="12"/>
                <c:pt idx="0">
                  <c:v>349.0112504204082</c:v>
                </c:pt>
                <c:pt idx="1">
                  <c:v>485.39764465714291</c:v>
                </c:pt>
                <c:pt idx="2">
                  <c:v>465.34833389387757</c:v>
                </c:pt>
                <c:pt idx="3">
                  <c:v>647.19685954285717</c:v>
                </c:pt>
                <c:pt idx="4">
                  <c:v>581.68541736734687</c:v>
                </c:pt>
                <c:pt idx="5">
                  <c:v>808.99607442857143</c:v>
                </c:pt>
                <c:pt idx="6">
                  <c:v>872.52812605102054</c:v>
                </c:pt>
                <c:pt idx="7">
                  <c:v>1213.4941116428574</c:v>
                </c:pt>
                <c:pt idx="8">
                  <c:v>1163.3708347346937</c:v>
                </c:pt>
                <c:pt idx="9">
                  <c:v>1617.9921488571429</c:v>
                </c:pt>
                <c:pt idx="10">
                  <c:v>1454.2135434183676</c:v>
                </c:pt>
                <c:pt idx="11">
                  <c:v>2022.4901860714285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2E-4A11-B3AB-DE77317589AF}"/>
            </c:ext>
          </c:extLst>
        </c:ser>
        <c:ser>
          <c:idx val="6"/>
          <c:order val="6"/>
          <c:tx>
            <c:strRef>
              <c:f>'Vyhodnotenie-55.35'!$I$154:$I$155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'Vyhodnotenie-55.35'!$B$156:$B$174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'Vyhodnotenie-55.35'!$I$156:$I$174</c:f>
              <c:numCache>
                <c:formatCode>#,##0.00</c:formatCode>
                <c:ptCount val="12"/>
                <c:pt idx="0">
                  <c:v>519.01129621550808</c:v>
                </c:pt>
                <c:pt idx="1">
                  <c:v>767.57542328457589</c:v>
                </c:pt>
                <c:pt idx="2">
                  <c:v>692.01506162067756</c:v>
                </c:pt>
                <c:pt idx="3">
                  <c:v>1023.4338977127677</c:v>
                </c:pt>
                <c:pt idx="4">
                  <c:v>865.0188270258468</c:v>
                </c:pt>
                <c:pt idx="5">
                  <c:v>1279.2923721409597</c:v>
                </c:pt>
                <c:pt idx="6">
                  <c:v>1297.5282405387702</c:v>
                </c:pt>
                <c:pt idx="7">
                  <c:v>1918.9385582114398</c:v>
                </c:pt>
                <c:pt idx="8">
                  <c:v>1730.0376540516936</c:v>
                </c:pt>
                <c:pt idx="9">
                  <c:v>2558.5847442819195</c:v>
                </c:pt>
                <c:pt idx="10">
                  <c:v>2162.547067564617</c:v>
                </c:pt>
                <c:pt idx="11">
                  <c:v>3198.2309303523994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7D2E-4A11-B3AB-DE773175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822530402"/>
              <c:y val="0.960980475205201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0103806228373699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[ets2_energie.xlsx]Vyhodnotenie-196.8!PivotTable12</c:name>
    <c:fmtId val="1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sk-SK"/>
              <a:t>Výška</a:t>
            </a:r>
            <a:r>
              <a:rPr lang="sk-SK" baseline="0"/>
              <a:t> ročnej platby za ETS2 z vykurovania a prípravy teplej vody podľa podlahovej plochy pri sadzbe </a:t>
            </a:r>
            <a:r>
              <a:rPr lang="sk-SK" b="1" baseline="0"/>
              <a:t>196,8 €/t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aseline="0"/>
              <a:t>- priemerný byt a rodinný dom z pohľadu spotreby; </a:t>
            </a:r>
            <a:r>
              <a:rPr lang="sk-SK" b="1" baseline="0"/>
              <a:t>priemer za všetky palivá</a:t>
            </a:r>
            <a:endParaRPr lang="sk-SK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21258187346908"/>
          <c:y val="0.2225783256291731"/>
          <c:w val="0.85612650020438463"/>
          <c:h val="0.60979791239500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'Vyhodnotenie-196.8'!$C$363:$C$364</c:f>
              <c:strCache>
                <c:ptCount val="1"/>
                <c:pt idx="0">
                  <c:v>priemerný byt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'Vyhodnotenie-196.8'!$B$365:$B$371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'Vyhodnotenie-196.8'!$C$365:$C$371</c:f>
              <c:numCache>
                <c:formatCode>#,##0.00</c:formatCode>
                <c:ptCount val="6"/>
                <c:pt idx="0">
                  <c:v>589.49445857157264</c:v>
                </c:pt>
                <c:pt idx="1">
                  <c:v>785.99261142876321</c:v>
                </c:pt>
                <c:pt idx="2">
                  <c:v>982.49076428595447</c:v>
                </c:pt>
                <c:pt idx="3">
                  <c:v>1473.736146428932</c:v>
                </c:pt>
                <c:pt idx="4">
                  <c:v>1964.9815285719089</c:v>
                </c:pt>
                <c:pt idx="5">
                  <c:v>2456.2269107148873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D8-42A3-8E47-563974E42603}"/>
            </c:ext>
          </c:extLst>
        </c:ser>
        <c:ser>
          <c:idx val="1"/>
          <c:order val="1"/>
          <c:tx>
            <c:strRef>
              <c:f>'Vyhodnotenie-196.8'!$D$363:$D$364</c:f>
              <c:strCache>
                <c:ptCount val="1"/>
                <c:pt idx="0">
                  <c:v>priemerný RD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'Vyhodnotenie-196.8'!$B$365:$B$371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'Vyhodnotenie-196.8'!$D$365:$D$371</c:f>
              <c:numCache>
                <c:formatCode>#,##0.00</c:formatCode>
                <c:ptCount val="6"/>
                <c:pt idx="0">
                  <c:v>834.70908558345718</c:v>
                </c:pt>
                <c:pt idx="1">
                  <c:v>1112.9454474446088</c:v>
                </c:pt>
                <c:pt idx="2">
                  <c:v>1391.1818093057616</c:v>
                </c:pt>
                <c:pt idx="3">
                  <c:v>2086.7727139586414</c:v>
                </c:pt>
                <c:pt idx="4">
                  <c:v>2782.3636186115232</c:v>
                </c:pt>
                <c:pt idx="5">
                  <c:v>3477.9545232644041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D8-42A3-8E47-563974E426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033455"/>
        <c:axId val="356050255"/>
      </c:barChart>
      <c:catAx>
        <c:axId val="356033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2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67873866827440121"/>
              <c:y val="0.92057346452648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50255"/>
        <c:crosses val="autoZero"/>
        <c:auto val="1"/>
        <c:lblAlgn val="ctr"/>
        <c:lblOffset val="100"/>
        <c:noMultiLvlLbl val="0"/>
      </c:catAx>
      <c:valAx>
        <c:axId val="3560502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sk-SK"/>
                  <a:t>Platba za ETS2 </a:t>
                </a:r>
                <a:r>
                  <a:rPr lang="en-US"/>
                  <a:t>[€/rok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7.9202958707552604E-3"/>
              <c:y val="0.2474105528796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14405412060689E-4"/>
          <c:y val="0.91851902179407841"/>
          <c:w val="0.32527455612993411"/>
          <c:h val="6.2990993614241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[ets2_energie.xlsx]Vyhodnotenie_PHM!PivotTable1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Ro</a:t>
            </a:r>
            <a:r>
              <a:rPr lang="sk-SK"/>
              <a:t>čná</a:t>
            </a:r>
            <a:r>
              <a:rPr lang="sk-SK" baseline="0"/>
              <a:t> platba za ETS2 pri sadzbe </a:t>
            </a:r>
            <a:r>
              <a:rPr lang="sk-SK" b="1" baseline="0"/>
              <a:t>55,35 </a:t>
            </a:r>
            <a:r>
              <a:rPr lang="en-US" b="1" baseline="0"/>
              <a:t>€/t CO</a:t>
            </a:r>
            <a:r>
              <a:rPr lang="en-US" b="1" baseline="-25000"/>
              <a:t>2</a:t>
            </a:r>
            <a:r>
              <a:rPr lang="en-US" baseline="0"/>
              <a:t> </a:t>
            </a:r>
            <a:r>
              <a:rPr lang="sk-SK" baseline="0"/>
              <a:t>zo spotreby PHM podľa typu karosérie vozidla a ročného nájazdu km v eurách za rok s DPH</a:t>
            </a:r>
            <a:endParaRPr lang="sk-SK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4594923592443009E-2"/>
          <c:y val="0.15576661310172674"/>
          <c:w val="0.74626479603851492"/>
          <c:h val="0.59614896162769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Vyhodnotenie_PHM!$B$6:$B$7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Vyhodnotenie_PHM!$A$8:$A$20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Vyhodnotenie_PHM!$B$8:$B$20</c:f>
              <c:numCache>
                <c:formatCode>#,##0.00</c:formatCode>
                <c:ptCount val="10"/>
                <c:pt idx="0">
                  <c:v>10.757944948810499</c:v>
                </c:pt>
                <c:pt idx="1">
                  <c:v>26.894862372026246</c:v>
                </c:pt>
                <c:pt idx="2">
                  <c:v>53.789724744052492</c:v>
                </c:pt>
                <c:pt idx="3">
                  <c:v>107.57944948810498</c:v>
                </c:pt>
                <c:pt idx="4">
                  <c:v>268.94862372026245</c:v>
                </c:pt>
                <c:pt idx="5">
                  <c:v>12.231943173072001</c:v>
                </c:pt>
                <c:pt idx="6">
                  <c:v>30.579857932680003</c:v>
                </c:pt>
                <c:pt idx="7">
                  <c:v>61.159715865360006</c:v>
                </c:pt>
                <c:pt idx="8">
                  <c:v>122.31943173072001</c:v>
                </c:pt>
                <c:pt idx="9">
                  <c:v>305.79857932680011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C-4421-B75F-5B2A59D1A4CD}"/>
            </c:ext>
          </c:extLst>
        </c:ser>
        <c:ser>
          <c:idx val="1"/>
          <c:order val="1"/>
          <c:tx>
            <c:strRef>
              <c:f>Vyhodnotenie_PHM!$C$6:$C$7</c:f>
              <c:strCache>
                <c:ptCount val="1"/>
                <c:pt idx="0">
                  <c:v>sedan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Vyhodnotenie_PHM!$A$8:$A$20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Vyhodnotenie_PHM!$C$8:$C$20</c:f>
              <c:numCache>
                <c:formatCode>#,##0.00</c:formatCode>
                <c:ptCount val="10"/>
                <c:pt idx="0">
                  <c:v>19.210615980018748</c:v>
                </c:pt>
                <c:pt idx="1">
                  <c:v>48.026539950046875</c:v>
                </c:pt>
                <c:pt idx="2">
                  <c:v>96.053079900093749</c:v>
                </c:pt>
                <c:pt idx="3">
                  <c:v>192.1061598001875</c:v>
                </c:pt>
                <c:pt idx="4">
                  <c:v>480.26539950046873</c:v>
                </c:pt>
                <c:pt idx="5">
                  <c:v>16.454875935204001</c:v>
                </c:pt>
                <c:pt idx="6">
                  <c:v>41.137189838010002</c:v>
                </c:pt>
                <c:pt idx="7">
                  <c:v>82.274379676020004</c:v>
                </c:pt>
                <c:pt idx="8">
                  <c:v>164.54875935204001</c:v>
                </c:pt>
                <c:pt idx="9">
                  <c:v>411.37189838010005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BC-4421-B75F-5B2A59D1A4CD}"/>
            </c:ext>
          </c:extLst>
        </c:ser>
        <c:ser>
          <c:idx val="2"/>
          <c:order val="2"/>
          <c:tx>
            <c:strRef>
              <c:f>Vyhodnotenie_PHM!$D$6:$D$7</c:f>
              <c:strCache>
                <c:ptCount val="1"/>
                <c:pt idx="0">
                  <c:v>hatchback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Vyhodnotenie_PHM!$A$8:$A$20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Vyhodnotenie_PHM!$D$8:$D$20</c:f>
              <c:numCache>
                <c:formatCode>#,##0.00</c:formatCode>
                <c:ptCount val="10"/>
                <c:pt idx="0">
                  <c:v>17.929908248017497</c:v>
                </c:pt>
                <c:pt idx="1">
                  <c:v>44.824770620043743</c:v>
                </c:pt>
                <c:pt idx="2">
                  <c:v>89.649541240087487</c:v>
                </c:pt>
                <c:pt idx="3">
                  <c:v>179.29908248017497</c:v>
                </c:pt>
                <c:pt idx="4">
                  <c:v>448.24770620043739</c:v>
                </c:pt>
                <c:pt idx="5">
                  <c:v>16.018020821880004</c:v>
                </c:pt>
                <c:pt idx="6">
                  <c:v>40.045052054700008</c:v>
                </c:pt>
                <c:pt idx="7">
                  <c:v>80.090104109400016</c:v>
                </c:pt>
                <c:pt idx="8">
                  <c:v>160.18020821880003</c:v>
                </c:pt>
                <c:pt idx="9">
                  <c:v>400.45052054700005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BC-4421-B75F-5B2A59D1A4CD}"/>
            </c:ext>
          </c:extLst>
        </c:ser>
        <c:ser>
          <c:idx val="3"/>
          <c:order val="3"/>
          <c:tx>
            <c:strRef>
              <c:f>Vyhodnotenie_PHM!$E$6:$E$7</c:f>
              <c:strCache>
                <c:ptCount val="1"/>
                <c:pt idx="0">
                  <c:v>MPV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Vyhodnotenie_PHM!$A$8:$A$20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Vyhodnotenie_PHM!$E$8:$E$20</c:f>
              <c:numCache>
                <c:formatCode>#,##0.00</c:formatCode>
                <c:ptCount val="10"/>
                <c:pt idx="0">
                  <c:v>23.052739176022495</c:v>
                </c:pt>
                <c:pt idx="1">
                  <c:v>57.63184794005624</c:v>
                </c:pt>
                <c:pt idx="2">
                  <c:v>115.26369588011248</c:v>
                </c:pt>
                <c:pt idx="3">
                  <c:v>230.52739176022496</c:v>
                </c:pt>
                <c:pt idx="4">
                  <c:v>576.31847940056241</c:v>
                </c:pt>
                <c:pt idx="5">
                  <c:v>16.600494306312001</c:v>
                </c:pt>
                <c:pt idx="6">
                  <c:v>41.50123576578001</c:v>
                </c:pt>
                <c:pt idx="7">
                  <c:v>83.002471531560019</c:v>
                </c:pt>
                <c:pt idx="8">
                  <c:v>166.00494306312004</c:v>
                </c:pt>
                <c:pt idx="9">
                  <c:v>415.01235765780007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7BC-4421-B75F-5B2A59D1A4CD}"/>
            </c:ext>
          </c:extLst>
        </c:ser>
        <c:ser>
          <c:idx val="4"/>
          <c:order val="4"/>
          <c:tx>
            <c:strRef>
              <c:f>Vyhodnotenie_PHM!$F$6:$F$7</c:f>
              <c:strCache>
                <c:ptCount val="1"/>
                <c:pt idx="0">
                  <c:v>SUV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Vyhodnotenie_PHM!$A$8:$A$20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Vyhodnotenie_PHM!$F$8:$F$20</c:f>
              <c:numCache>
                <c:formatCode>#,##0.00</c:formatCode>
                <c:ptCount val="10"/>
                <c:pt idx="0">
                  <c:v>32.017693300031247</c:v>
                </c:pt>
                <c:pt idx="1">
                  <c:v>80.044233250078108</c:v>
                </c:pt>
                <c:pt idx="2">
                  <c:v>160.08846650015622</c:v>
                </c:pt>
                <c:pt idx="3">
                  <c:v>320.17693300031243</c:v>
                </c:pt>
                <c:pt idx="4">
                  <c:v>800.44233250078116</c:v>
                </c:pt>
                <c:pt idx="5">
                  <c:v>17.474204532960005</c:v>
                </c:pt>
                <c:pt idx="6">
                  <c:v>43.685511332400011</c:v>
                </c:pt>
                <c:pt idx="7">
                  <c:v>87.371022664800023</c:v>
                </c:pt>
                <c:pt idx="8">
                  <c:v>174.74204532960005</c:v>
                </c:pt>
                <c:pt idx="9">
                  <c:v>436.85511332400006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7BC-4421-B75F-5B2A59D1A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4122959"/>
        <c:axId val="1754123439"/>
      </c:barChart>
      <c:catAx>
        <c:axId val="1754122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Ro</a:t>
                </a:r>
                <a:r>
                  <a:rPr lang="sk-SK"/>
                  <a:t>čný</a:t>
                </a:r>
                <a:r>
                  <a:rPr lang="sk-SK" baseline="0"/>
                  <a:t> nájazd km </a:t>
                </a:r>
                <a:r>
                  <a:rPr lang="en-US" baseline="0"/>
                  <a:t>| palivo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5764121043283215"/>
              <c:y val="0.9336350029675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3439"/>
        <c:crosses val="autoZero"/>
        <c:auto val="1"/>
        <c:lblAlgn val="ctr"/>
        <c:lblOffset val="100"/>
        <c:noMultiLvlLbl val="0"/>
      </c:catAx>
      <c:valAx>
        <c:axId val="17541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</a:t>
                </a:r>
                <a:r>
                  <a:rPr lang="en-US" baseline="0"/>
                  <a:t> ETS2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5.5874367312922597E-4"/>
              <c:y val="0.181870178601175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295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[ets2_energie.xlsx]Vyhodnotenie_PHM!PivotTable2</c:name>
    <c:fmtId val="1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Ro</a:t>
            </a:r>
            <a:r>
              <a:rPr lang="sk-SK"/>
              <a:t>čná</a:t>
            </a:r>
            <a:r>
              <a:rPr lang="sk-SK" baseline="0"/>
              <a:t> platba za ETS2 pri sadzbe </a:t>
            </a:r>
            <a:r>
              <a:rPr lang="sk-SK" b="1" baseline="0"/>
              <a:t>86,1 </a:t>
            </a:r>
            <a:r>
              <a:rPr lang="en-US" b="1" baseline="0"/>
              <a:t>€/t CO</a:t>
            </a:r>
            <a:r>
              <a:rPr lang="en-US" b="1" baseline="-25000"/>
              <a:t>2</a:t>
            </a:r>
            <a:r>
              <a:rPr lang="en-US" baseline="0"/>
              <a:t> </a:t>
            </a:r>
            <a:r>
              <a:rPr lang="sk-SK" baseline="0"/>
              <a:t>zo spotreby PHM podľa typu karosérie vozidla a ročného nájazdu km v eurách za rok s DPH</a:t>
            </a:r>
            <a:endParaRPr lang="sk-SK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9.4594923592443009E-2"/>
          <c:y val="0.15576661310172674"/>
          <c:w val="0.74626479603851492"/>
          <c:h val="0.59614896162769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Vyhodnotenie_PHM!$B$62:$B$63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Vyhodnotenie_PHM!$A$64:$A$76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Vyhodnotenie_PHM!$B$64:$B$76</c:f>
              <c:numCache>
                <c:formatCode>#,##0.00</c:formatCode>
                <c:ptCount val="10"/>
                <c:pt idx="0">
                  <c:v>16.734581031482996</c:v>
                </c:pt>
                <c:pt idx="1">
                  <c:v>41.836452578707494</c:v>
                </c:pt>
                <c:pt idx="2">
                  <c:v>83.672905157414988</c:v>
                </c:pt>
                <c:pt idx="3">
                  <c:v>167.34581031482998</c:v>
                </c:pt>
                <c:pt idx="4">
                  <c:v>418.36452578707491</c:v>
                </c:pt>
                <c:pt idx="5">
                  <c:v>19.027467158112</c:v>
                </c:pt>
                <c:pt idx="6">
                  <c:v>47.568667895280001</c:v>
                </c:pt>
                <c:pt idx="7">
                  <c:v>95.137335790560002</c:v>
                </c:pt>
                <c:pt idx="8">
                  <c:v>190.27467158112</c:v>
                </c:pt>
                <c:pt idx="9">
                  <c:v>475.68667895280009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5F-4686-8BB2-08794C0FC954}"/>
            </c:ext>
          </c:extLst>
        </c:ser>
        <c:ser>
          <c:idx val="1"/>
          <c:order val="1"/>
          <c:tx>
            <c:strRef>
              <c:f>Vyhodnotenie_PHM!$C$62:$C$63</c:f>
              <c:strCache>
                <c:ptCount val="1"/>
                <c:pt idx="0">
                  <c:v>sedan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Vyhodnotenie_PHM!$A$64:$A$76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Vyhodnotenie_PHM!$C$64:$C$76</c:f>
              <c:numCache>
                <c:formatCode>#,##0.00</c:formatCode>
                <c:ptCount val="10"/>
                <c:pt idx="0">
                  <c:v>29.883180413362492</c:v>
                </c:pt>
                <c:pt idx="1">
                  <c:v>74.707951033406232</c:v>
                </c:pt>
                <c:pt idx="2">
                  <c:v>149.41590206681246</c:v>
                </c:pt>
                <c:pt idx="3">
                  <c:v>298.83180413362493</c:v>
                </c:pt>
                <c:pt idx="4">
                  <c:v>747.07951033406243</c:v>
                </c:pt>
                <c:pt idx="5">
                  <c:v>25.596473676984001</c:v>
                </c:pt>
                <c:pt idx="6">
                  <c:v>63.991184192460004</c:v>
                </c:pt>
                <c:pt idx="7">
                  <c:v>127.98236838492001</c:v>
                </c:pt>
                <c:pt idx="8">
                  <c:v>255.96473676984002</c:v>
                </c:pt>
                <c:pt idx="9">
                  <c:v>639.91184192460003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F-4686-8BB2-08794C0FC954}"/>
            </c:ext>
          </c:extLst>
        </c:ser>
        <c:ser>
          <c:idx val="2"/>
          <c:order val="2"/>
          <c:tx>
            <c:strRef>
              <c:f>Vyhodnotenie_PHM!$D$62:$D$63</c:f>
              <c:strCache>
                <c:ptCount val="1"/>
                <c:pt idx="0">
                  <c:v>hatchback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Vyhodnotenie_PHM!$A$64:$A$76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Vyhodnotenie_PHM!$D$64:$D$76</c:f>
              <c:numCache>
                <c:formatCode>#,##0.00</c:formatCode>
                <c:ptCount val="10"/>
                <c:pt idx="0">
                  <c:v>27.890968385804992</c:v>
                </c:pt>
                <c:pt idx="1">
                  <c:v>69.72742096451249</c:v>
                </c:pt>
                <c:pt idx="2">
                  <c:v>139.45484192902498</c:v>
                </c:pt>
                <c:pt idx="3">
                  <c:v>278.90968385804996</c:v>
                </c:pt>
                <c:pt idx="4">
                  <c:v>697.27420964512476</c:v>
                </c:pt>
                <c:pt idx="5">
                  <c:v>24.916921278480004</c:v>
                </c:pt>
                <c:pt idx="6">
                  <c:v>62.29230319620001</c:v>
                </c:pt>
                <c:pt idx="7">
                  <c:v>124.58460639240002</c:v>
                </c:pt>
                <c:pt idx="8">
                  <c:v>249.16921278480004</c:v>
                </c:pt>
                <c:pt idx="9">
                  <c:v>622.9230319620001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5F-4686-8BB2-08794C0FC954}"/>
            </c:ext>
          </c:extLst>
        </c:ser>
        <c:ser>
          <c:idx val="3"/>
          <c:order val="3"/>
          <c:tx>
            <c:strRef>
              <c:f>Vyhodnotenie_PHM!$E$62:$E$63</c:f>
              <c:strCache>
                <c:ptCount val="1"/>
                <c:pt idx="0">
                  <c:v>MPV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Vyhodnotenie_PHM!$A$64:$A$76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Vyhodnotenie_PHM!$E$64:$E$76</c:f>
              <c:numCache>
                <c:formatCode>#,##0.00</c:formatCode>
                <c:ptCount val="10"/>
                <c:pt idx="0">
                  <c:v>35.859816496034988</c:v>
                </c:pt>
                <c:pt idx="1">
                  <c:v>89.649541240087473</c:v>
                </c:pt>
                <c:pt idx="2">
                  <c:v>179.29908248017495</c:v>
                </c:pt>
                <c:pt idx="3">
                  <c:v>358.59816496034989</c:v>
                </c:pt>
                <c:pt idx="4">
                  <c:v>896.49541240087467</c:v>
                </c:pt>
                <c:pt idx="5">
                  <c:v>25.822991143151999</c:v>
                </c:pt>
                <c:pt idx="6">
                  <c:v>64.557477857880002</c:v>
                </c:pt>
                <c:pt idx="7">
                  <c:v>129.11495571576</c:v>
                </c:pt>
                <c:pt idx="8">
                  <c:v>258.22991143152001</c:v>
                </c:pt>
                <c:pt idx="9">
                  <c:v>645.57477857880008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5F-4686-8BB2-08794C0FC954}"/>
            </c:ext>
          </c:extLst>
        </c:ser>
        <c:ser>
          <c:idx val="4"/>
          <c:order val="4"/>
          <c:tx>
            <c:strRef>
              <c:f>Vyhodnotenie_PHM!$F$62:$F$63</c:f>
              <c:strCache>
                <c:ptCount val="1"/>
                <c:pt idx="0">
                  <c:v>SUV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Vyhodnotenie_PHM!$A$64:$A$76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Vyhodnotenie_PHM!$F$64:$F$76</c:f>
              <c:numCache>
                <c:formatCode>#,##0.00</c:formatCode>
                <c:ptCount val="10"/>
                <c:pt idx="0">
                  <c:v>49.805300688937493</c:v>
                </c:pt>
                <c:pt idx="1">
                  <c:v>124.51325172234372</c:v>
                </c:pt>
                <c:pt idx="2">
                  <c:v>249.02650344468745</c:v>
                </c:pt>
                <c:pt idx="3">
                  <c:v>498.0530068893749</c:v>
                </c:pt>
                <c:pt idx="4">
                  <c:v>1245.1325172234372</c:v>
                </c:pt>
                <c:pt idx="5">
                  <c:v>27.182095940160004</c:v>
                </c:pt>
                <c:pt idx="6">
                  <c:v>67.955239850400005</c:v>
                </c:pt>
                <c:pt idx="7">
                  <c:v>135.91047970080001</c:v>
                </c:pt>
                <c:pt idx="8">
                  <c:v>271.82095940160002</c:v>
                </c:pt>
                <c:pt idx="9">
                  <c:v>679.55239850400005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5F-4686-8BB2-08794C0FC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4122959"/>
        <c:axId val="1754123439"/>
      </c:barChart>
      <c:catAx>
        <c:axId val="1754122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Ro</a:t>
                </a:r>
                <a:r>
                  <a:rPr lang="sk-SK"/>
                  <a:t>čný</a:t>
                </a:r>
                <a:r>
                  <a:rPr lang="sk-SK" baseline="0"/>
                  <a:t> nájazd km </a:t>
                </a:r>
                <a:r>
                  <a:rPr lang="en-US" baseline="0"/>
                  <a:t>| palivo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5764121043283215"/>
              <c:y val="0.9336350029675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3439"/>
        <c:crosses val="autoZero"/>
        <c:auto val="1"/>
        <c:lblAlgn val="ctr"/>
        <c:lblOffset val="100"/>
        <c:noMultiLvlLbl val="0"/>
      </c:catAx>
      <c:valAx>
        <c:axId val="17541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</a:t>
                </a:r>
                <a:r>
                  <a:rPr lang="en-US" baseline="0"/>
                  <a:t> ETS2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5.5874367312922597E-4"/>
              <c:y val="0.181870178601175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295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[ets2_energie.xlsx]Vyhodnotenie_PHM!PivotTable3</c:name>
    <c:fmtId val="11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Ro</a:t>
            </a:r>
            <a:r>
              <a:rPr lang="sk-SK"/>
              <a:t>čná</a:t>
            </a:r>
            <a:r>
              <a:rPr lang="sk-SK" baseline="0"/>
              <a:t> platba za ETS2 pri sadzbe </a:t>
            </a:r>
            <a:r>
              <a:rPr lang="sk-SK" b="1" baseline="0"/>
              <a:t>104,55 </a:t>
            </a:r>
            <a:r>
              <a:rPr lang="en-US" b="1" baseline="0"/>
              <a:t>€/t CO</a:t>
            </a:r>
            <a:r>
              <a:rPr lang="en-US" b="1" baseline="-25000"/>
              <a:t>2</a:t>
            </a:r>
            <a:r>
              <a:rPr lang="en-US" baseline="0"/>
              <a:t> </a:t>
            </a:r>
            <a:r>
              <a:rPr lang="sk-SK" baseline="0"/>
              <a:t>zo spotreby PHM podľa typu karosérie vozidla a ročného nájazdu km v eurách za rok s DPH</a:t>
            </a:r>
            <a:endParaRPr lang="sk-SK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147252408444103"/>
          <c:y val="0.15576661310172674"/>
          <c:w val="0.72938716123950487"/>
          <c:h val="0.59614896162769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Vyhodnotenie_PHM!$B$116:$B$117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Vyhodnotenie_PHM!$A$118:$A$130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Vyhodnotenie_PHM!$B$118:$B$130</c:f>
              <c:numCache>
                <c:formatCode>#,##0.00</c:formatCode>
                <c:ptCount val="10"/>
                <c:pt idx="0">
                  <c:v>20.320562681086496</c:v>
                </c:pt>
                <c:pt idx="1">
                  <c:v>50.801406702716243</c:v>
                </c:pt>
                <c:pt idx="2">
                  <c:v>101.60281340543249</c:v>
                </c:pt>
                <c:pt idx="3">
                  <c:v>203.20562681086497</c:v>
                </c:pt>
                <c:pt idx="4">
                  <c:v>508.01406702716241</c:v>
                </c:pt>
                <c:pt idx="5">
                  <c:v>23.104781549136</c:v>
                </c:pt>
                <c:pt idx="6">
                  <c:v>57.761953872840003</c:v>
                </c:pt>
                <c:pt idx="7">
                  <c:v>115.52390774568001</c:v>
                </c:pt>
                <c:pt idx="8">
                  <c:v>231.04781549136001</c:v>
                </c:pt>
                <c:pt idx="9">
                  <c:v>577.61953872840013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1F-463A-AC26-75C30B339FBA}"/>
            </c:ext>
          </c:extLst>
        </c:ser>
        <c:ser>
          <c:idx val="1"/>
          <c:order val="1"/>
          <c:tx>
            <c:strRef>
              <c:f>Vyhodnotenie_PHM!$C$116:$C$117</c:f>
              <c:strCache>
                <c:ptCount val="1"/>
                <c:pt idx="0">
                  <c:v>sedan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Vyhodnotenie_PHM!$A$118:$A$130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Vyhodnotenie_PHM!$C$118:$C$130</c:f>
              <c:numCache>
                <c:formatCode>#,##0.00</c:formatCode>
                <c:ptCount val="10"/>
                <c:pt idx="0">
                  <c:v>36.286719073368744</c:v>
                </c:pt>
                <c:pt idx="1">
                  <c:v>90.716797683421859</c:v>
                </c:pt>
                <c:pt idx="2">
                  <c:v>181.43359536684372</c:v>
                </c:pt>
                <c:pt idx="3">
                  <c:v>362.86719073368744</c:v>
                </c:pt>
                <c:pt idx="4">
                  <c:v>907.16797683421862</c:v>
                </c:pt>
                <c:pt idx="5">
                  <c:v>31.081432322052002</c:v>
                </c:pt>
                <c:pt idx="6">
                  <c:v>77.703580805130002</c:v>
                </c:pt>
                <c:pt idx="7">
                  <c:v>155.40716161026</c:v>
                </c:pt>
                <c:pt idx="8">
                  <c:v>310.81432322052001</c:v>
                </c:pt>
                <c:pt idx="9">
                  <c:v>777.03580805130002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1F-463A-AC26-75C30B339FBA}"/>
            </c:ext>
          </c:extLst>
        </c:ser>
        <c:ser>
          <c:idx val="2"/>
          <c:order val="2"/>
          <c:tx>
            <c:strRef>
              <c:f>Vyhodnotenie_PHM!$D$116:$D$117</c:f>
              <c:strCache>
                <c:ptCount val="1"/>
                <c:pt idx="0">
                  <c:v>hatchback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Vyhodnotenie_PHM!$A$118:$A$130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Vyhodnotenie_PHM!$D$118:$D$130</c:f>
              <c:numCache>
                <c:formatCode>#,##0.00</c:formatCode>
                <c:ptCount val="10"/>
                <c:pt idx="0">
                  <c:v>33.867604468477495</c:v>
                </c:pt>
                <c:pt idx="1">
                  <c:v>84.669011171193731</c:v>
                </c:pt>
                <c:pt idx="2">
                  <c:v>169.33802234238746</c:v>
                </c:pt>
                <c:pt idx="3">
                  <c:v>338.67604468477492</c:v>
                </c:pt>
                <c:pt idx="4">
                  <c:v>846.69011171193733</c:v>
                </c:pt>
                <c:pt idx="5">
                  <c:v>30.256261552440005</c:v>
                </c:pt>
                <c:pt idx="6">
                  <c:v>75.640653881100008</c:v>
                </c:pt>
                <c:pt idx="7">
                  <c:v>151.28130776220002</c:v>
                </c:pt>
                <c:pt idx="8">
                  <c:v>302.56261552440003</c:v>
                </c:pt>
                <c:pt idx="9">
                  <c:v>756.40653881100013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1F-463A-AC26-75C30B339FBA}"/>
            </c:ext>
          </c:extLst>
        </c:ser>
        <c:ser>
          <c:idx val="3"/>
          <c:order val="3"/>
          <c:tx>
            <c:strRef>
              <c:f>Vyhodnotenie_PHM!$E$116:$E$117</c:f>
              <c:strCache>
                <c:ptCount val="1"/>
                <c:pt idx="0">
                  <c:v>MPV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Vyhodnotenie_PHM!$A$118:$A$130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Vyhodnotenie_PHM!$E$118:$E$130</c:f>
              <c:numCache>
                <c:formatCode>#,##0.00</c:formatCode>
                <c:ptCount val="10"/>
                <c:pt idx="0">
                  <c:v>43.54406288804249</c:v>
                </c:pt>
                <c:pt idx="1">
                  <c:v>108.86015722010622</c:v>
                </c:pt>
                <c:pt idx="2">
                  <c:v>217.72031444021243</c:v>
                </c:pt>
                <c:pt idx="3">
                  <c:v>435.44062888042487</c:v>
                </c:pt>
                <c:pt idx="4">
                  <c:v>1088.6015722010623</c:v>
                </c:pt>
                <c:pt idx="5">
                  <c:v>31.356489245256</c:v>
                </c:pt>
                <c:pt idx="6">
                  <c:v>78.391223113140015</c:v>
                </c:pt>
                <c:pt idx="7">
                  <c:v>156.78244622628003</c:v>
                </c:pt>
                <c:pt idx="8">
                  <c:v>313.56489245256006</c:v>
                </c:pt>
                <c:pt idx="9">
                  <c:v>783.91223113140006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81F-463A-AC26-75C30B339FBA}"/>
            </c:ext>
          </c:extLst>
        </c:ser>
        <c:ser>
          <c:idx val="4"/>
          <c:order val="4"/>
          <c:tx>
            <c:strRef>
              <c:f>Vyhodnotenie_PHM!$F$116:$F$117</c:f>
              <c:strCache>
                <c:ptCount val="1"/>
                <c:pt idx="0">
                  <c:v>SUV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Vyhodnotenie_PHM!$A$118:$A$130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Vyhodnotenie_PHM!$F$118:$F$130</c:f>
              <c:numCache>
                <c:formatCode>#,##0.00</c:formatCode>
                <c:ptCount val="10"/>
                <c:pt idx="0">
                  <c:v>60.477865122281237</c:v>
                </c:pt>
                <c:pt idx="1">
                  <c:v>151.1946628057031</c:v>
                </c:pt>
                <c:pt idx="2">
                  <c:v>302.38932561140621</c:v>
                </c:pt>
                <c:pt idx="3">
                  <c:v>604.77865122281241</c:v>
                </c:pt>
                <c:pt idx="4">
                  <c:v>1511.9466280570309</c:v>
                </c:pt>
                <c:pt idx="5">
                  <c:v>33.006830784480009</c:v>
                </c:pt>
                <c:pt idx="6">
                  <c:v>82.517076961200019</c:v>
                </c:pt>
                <c:pt idx="7">
                  <c:v>165.03415392240004</c:v>
                </c:pt>
                <c:pt idx="8">
                  <c:v>330.06830784480007</c:v>
                </c:pt>
                <c:pt idx="9">
                  <c:v>825.17076961200007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81F-463A-AC26-75C30B339F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4122959"/>
        <c:axId val="1754123439"/>
      </c:barChart>
      <c:catAx>
        <c:axId val="1754122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Ro</a:t>
                </a:r>
                <a:r>
                  <a:rPr lang="sk-SK"/>
                  <a:t>čný</a:t>
                </a:r>
                <a:r>
                  <a:rPr lang="sk-SK" baseline="0"/>
                  <a:t> nájazd km </a:t>
                </a:r>
                <a:r>
                  <a:rPr lang="en-US" baseline="0"/>
                  <a:t>| palivo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5764121043283215"/>
              <c:y val="0.9336350029675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3439"/>
        <c:crosses val="autoZero"/>
        <c:auto val="1"/>
        <c:lblAlgn val="ctr"/>
        <c:lblOffset val="100"/>
        <c:noMultiLvlLbl val="0"/>
      </c:catAx>
      <c:valAx>
        <c:axId val="17541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</a:t>
                </a:r>
                <a:r>
                  <a:rPr lang="en-US" baseline="0"/>
                  <a:t> ETS2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5.5874367312922597E-4"/>
              <c:y val="0.181870178601175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2959"/>
        <c:crosses val="autoZero"/>
        <c:crossBetween val="between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[ets2_energie.xlsx]Vyhodnotenie_PHM!PivotTable4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Ro</a:t>
            </a:r>
            <a:r>
              <a:rPr lang="sk-SK"/>
              <a:t>čná</a:t>
            </a:r>
            <a:r>
              <a:rPr lang="sk-SK" baseline="0"/>
              <a:t> platba za ETS2 pri sadzbe </a:t>
            </a:r>
            <a:r>
              <a:rPr lang="sk-SK" b="1" baseline="0"/>
              <a:t>150,06 </a:t>
            </a:r>
            <a:r>
              <a:rPr lang="en-US" b="1" baseline="0"/>
              <a:t>€/t CO</a:t>
            </a:r>
            <a:r>
              <a:rPr lang="en-US" b="1" baseline="-25000"/>
              <a:t>2</a:t>
            </a:r>
            <a:r>
              <a:rPr lang="en-US" baseline="0"/>
              <a:t> </a:t>
            </a:r>
            <a:r>
              <a:rPr lang="sk-SK" baseline="0"/>
              <a:t>zo spotreby PHM podľa typu karosérie vozidla a ročného nájazdu km v eurách za rok s DPH</a:t>
            </a:r>
            <a:endParaRPr lang="sk-SK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93659994986373"/>
          <c:y val="0.15576661310172674"/>
          <c:w val="0.73149375766223868"/>
          <c:h val="0.59614896162769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Vyhodnotenie_PHM!$B$169:$B$170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Vyhodnotenie_PHM!$A$171:$A$183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Vyhodnotenie_PHM!$B$171:$B$183</c:f>
              <c:numCache>
                <c:formatCode>#,##0.00</c:formatCode>
                <c:ptCount val="10"/>
                <c:pt idx="0">
                  <c:v>29.165984083441799</c:v>
                </c:pt>
                <c:pt idx="1">
                  <c:v>72.914960208604498</c:v>
                </c:pt>
                <c:pt idx="2">
                  <c:v>145.829920417209</c:v>
                </c:pt>
                <c:pt idx="3">
                  <c:v>291.65984083441799</c:v>
                </c:pt>
                <c:pt idx="4">
                  <c:v>729.14960208604487</c:v>
                </c:pt>
                <c:pt idx="5">
                  <c:v>33.162157046995205</c:v>
                </c:pt>
                <c:pt idx="6">
                  <c:v>82.905392617488019</c:v>
                </c:pt>
                <c:pt idx="7">
                  <c:v>165.81078523497604</c:v>
                </c:pt>
                <c:pt idx="8">
                  <c:v>331.62157046995208</c:v>
                </c:pt>
                <c:pt idx="9">
                  <c:v>829.05392617488019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512-4E78-9AAD-3CE581832182}"/>
            </c:ext>
          </c:extLst>
        </c:ser>
        <c:ser>
          <c:idx val="1"/>
          <c:order val="1"/>
          <c:tx>
            <c:strRef>
              <c:f>Vyhodnotenie_PHM!$C$169:$C$170</c:f>
              <c:strCache>
                <c:ptCount val="1"/>
                <c:pt idx="0">
                  <c:v>sedan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Vyhodnotenie_PHM!$A$171:$A$183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Vyhodnotenie_PHM!$C$171:$C$183</c:f>
              <c:numCache>
                <c:formatCode>#,##0.00</c:formatCode>
                <c:ptCount val="10"/>
                <c:pt idx="0">
                  <c:v>52.082114434717496</c:v>
                </c:pt>
                <c:pt idx="1">
                  <c:v>130.20528608679373</c:v>
                </c:pt>
                <c:pt idx="2">
                  <c:v>260.41057217358747</c:v>
                </c:pt>
                <c:pt idx="3">
                  <c:v>520.82114434717494</c:v>
                </c:pt>
                <c:pt idx="4">
                  <c:v>1302.0528608679374</c:v>
                </c:pt>
                <c:pt idx="5">
                  <c:v>44.610996979886409</c:v>
                </c:pt>
                <c:pt idx="6">
                  <c:v>111.52749244971601</c:v>
                </c:pt>
                <c:pt idx="7">
                  <c:v>223.05498489943201</c:v>
                </c:pt>
                <c:pt idx="8">
                  <c:v>446.10996979886403</c:v>
                </c:pt>
                <c:pt idx="9">
                  <c:v>1115.2749244971601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512-4E78-9AAD-3CE581832182}"/>
            </c:ext>
          </c:extLst>
        </c:ser>
        <c:ser>
          <c:idx val="2"/>
          <c:order val="2"/>
          <c:tx>
            <c:strRef>
              <c:f>Vyhodnotenie_PHM!$D$169:$D$170</c:f>
              <c:strCache>
                <c:ptCount val="1"/>
                <c:pt idx="0">
                  <c:v>hatchback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Vyhodnotenie_PHM!$A$171:$A$183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Vyhodnotenie_PHM!$D$171:$D$183</c:f>
              <c:numCache>
                <c:formatCode>#,##0.00</c:formatCode>
                <c:ptCount val="10"/>
                <c:pt idx="0">
                  <c:v>48.609973472402991</c:v>
                </c:pt>
                <c:pt idx="1">
                  <c:v>121.52493368100748</c:v>
                </c:pt>
                <c:pt idx="2">
                  <c:v>243.04986736201496</c:v>
                </c:pt>
                <c:pt idx="3">
                  <c:v>486.09973472402993</c:v>
                </c:pt>
                <c:pt idx="4">
                  <c:v>1215.2493368100747</c:v>
                </c:pt>
                <c:pt idx="5">
                  <c:v>43.426634228208009</c:v>
                </c:pt>
                <c:pt idx="6">
                  <c:v>108.56658557052002</c:v>
                </c:pt>
                <c:pt idx="7">
                  <c:v>217.13317114104004</c:v>
                </c:pt>
                <c:pt idx="8">
                  <c:v>434.26634228208007</c:v>
                </c:pt>
                <c:pt idx="9">
                  <c:v>1085.6658557052001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512-4E78-9AAD-3CE581832182}"/>
            </c:ext>
          </c:extLst>
        </c:ser>
        <c:ser>
          <c:idx val="3"/>
          <c:order val="3"/>
          <c:tx>
            <c:strRef>
              <c:f>Vyhodnotenie_PHM!$E$169:$E$170</c:f>
              <c:strCache>
                <c:ptCount val="1"/>
                <c:pt idx="0">
                  <c:v>MPV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Vyhodnotenie_PHM!$A$171:$A$183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Vyhodnotenie_PHM!$E$171:$E$183</c:f>
              <c:numCache>
                <c:formatCode>#,##0.00</c:formatCode>
                <c:ptCount val="10"/>
                <c:pt idx="0">
                  <c:v>62.49853732166099</c:v>
                </c:pt>
                <c:pt idx="1">
                  <c:v>156.24634330415248</c:v>
                </c:pt>
                <c:pt idx="2">
                  <c:v>312.49268660830495</c:v>
                </c:pt>
                <c:pt idx="3">
                  <c:v>624.9853732166099</c:v>
                </c:pt>
                <c:pt idx="4">
                  <c:v>1562.4634330415247</c:v>
                </c:pt>
                <c:pt idx="5">
                  <c:v>45.005784563779201</c:v>
                </c:pt>
                <c:pt idx="6">
                  <c:v>112.51446140944802</c:v>
                </c:pt>
                <c:pt idx="7">
                  <c:v>225.02892281889604</c:v>
                </c:pt>
                <c:pt idx="8">
                  <c:v>450.05784563779207</c:v>
                </c:pt>
                <c:pt idx="9">
                  <c:v>1125.1446140944802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512-4E78-9AAD-3CE581832182}"/>
            </c:ext>
          </c:extLst>
        </c:ser>
        <c:ser>
          <c:idx val="4"/>
          <c:order val="4"/>
          <c:tx>
            <c:strRef>
              <c:f>Vyhodnotenie_PHM!$F$169:$F$170</c:f>
              <c:strCache>
                <c:ptCount val="1"/>
                <c:pt idx="0">
                  <c:v>SUV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Vyhodnotenie_PHM!$A$171:$A$183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Vyhodnotenie_PHM!$F$171:$F$183</c:f>
              <c:numCache>
                <c:formatCode>#,##0.00</c:formatCode>
                <c:ptCount val="10"/>
                <c:pt idx="0">
                  <c:v>86.803524057862489</c:v>
                </c:pt>
                <c:pt idx="1">
                  <c:v>217.00881014465622</c:v>
                </c:pt>
                <c:pt idx="2">
                  <c:v>434.01762028931245</c:v>
                </c:pt>
                <c:pt idx="3">
                  <c:v>868.03524057862489</c:v>
                </c:pt>
                <c:pt idx="4">
                  <c:v>2170.0881014465622</c:v>
                </c:pt>
                <c:pt idx="5">
                  <c:v>47.374510067136008</c:v>
                </c:pt>
                <c:pt idx="6">
                  <c:v>118.43627516784002</c:v>
                </c:pt>
                <c:pt idx="7">
                  <c:v>236.87255033568005</c:v>
                </c:pt>
                <c:pt idx="8">
                  <c:v>473.74510067136009</c:v>
                </c:pt>
                <c:pt idx="9">
                  <c:v>1184.3627516784002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512-4E78-9AAD-3CE581832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4122959"/>
        <c:axId val="1754123439"/>
      </c:barChart>
      <c:catAx>
        <c:axId val="1754122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Ro</a:t>
                </a:r>
                <a:r>
                  <a:rPr lang="sk-SK"/>
                  <a:t>čný</a:t>
                </a:r>
                <a:r>
                  <a:rPr lang="sk-SK" baseline="0"/>
                  <a:t> nájazd km </a:t>
                </a:r>
                <a:r>
                  <a:rPr lang="en-US" baseline="0"/>
                  <a:t>| palivo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5764121043283215"/>
              <c:y val="0.9336350029675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3439"/>
        <c:crosses val="autoZero"/>
        <c:auto val="1"/>
        <c:lblAlgn val="ctr"/>
        <c:lblOffset val="100"/>
        <c:noMultiLvlLbl val="0"/>
      </c:catAx>
      <c:valAx>
        <c:axId val="17541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</a:t>
                </a:r>
                <a:r>
                  <a:rPr lang="en-US" baseline="0"/>
                  <a:t> ETS2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5.5874367312922597E-4"/>
              <c:y val="0.181870178601175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2959"/>
        <c:crosses val="autoZero"/>
        <c:crossBetween val="between"/>
        <c:majorUnit val="20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[ets2_energie.xlsx]Vyhodnotenie_PHM!PivotTable5</c:name>
    <c:fmtId val="13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/>
              <a:t>Ro</a:t>
            </a:r>
            <a:r>
              <a:rPr lang="sk-SK"/>
              <a:t>čná</a:t>
            </a:r>
            <a:r>
              <a:rPr lang="sk-SK" baseline="0"/>
              <a:t> platba za ETS2 pri sadzbe </a:t>
            </a:r>
            <a:r>
              <a:rPr lang="sk-SK" b="1" baseline="0"/>
              <a:t>196,8 </a:t>
            </a:r>
            <a:r>
              <a:rPr lang="en-US" b="1" baseline="0"/>
              <a:t>€/t CO</a:t>
            </a:r>
            <a:r>
              <a:rPr lang="en-US" b="1" baseline="-25000"/>
              <a:t>2</a:t>
            </a:r>
            <a:r>
              <a:rPr lang="en-US" baseline="0"/>
              <a:t> </a:t>
            </a:r>
            <a:r>
              <a:rPr lang="sk-SK" baseline="0"/>
              <a:t>zo spotreby PHM podľa typu karosérie vozidla a ročného nájazdu km v eurách za rok s DPH</a:t>
            </a:r>
            <a:endParaRPr lang="sk-SK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045229093385624"/>
          <c:y val="0.15576661310172674"/>
          <c:w val="0.7363367759853835"/>
          <c:h val="0.5961489616276984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Vyhodnotenie_PHM!$B$223:$B$224</c:f>
              <c:strCache>
                <c:ptCount val="1"/>
                <c:pt idx="0">
                  <c:v>plug-in hybrid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Vyhodnotenie_PHM!$A$225:$A$237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Vyhodnotenie_PHM!$B$225:$B$237</c:f>
              <c:numCache>
                <c:formatCode>#,##0.00</c:formatCode>
                <c:ptCount val="10"/>
                <c:pt idx="0">
                  <c:v>38.250470929103997</c:v>
                </c:pt>
                <c:pt idx="1">
                  <c:v>95.62617732276</c:v>
                </c:pt>
                <c:pt idx="2">
                  <c:v>191.25235464552</c:v>
                </c:pt>
                <c:pt idx="3">
                  <c:v>382.50470929104</c:v>
                </c:pt>
                <c:pt idx="4">
                  <c:v>956.26177322759986</c:v>
                </c:pt>
                <c:pt idx="5">
                  <c:v>43.491353504256004</c:v>
                </c:pt>
                <c:pt idx="6">
                  <c:v>108.72838376064001</c:v>
                </c:pt>
                <c:pt idx="7">
                  <c:v>217.45676752128003</c:v>
                </c:pt>
                <c:pt idx="8">
                  <c:v>434.91353504256006</c:v>
                </c:pt>
                <c:pt idx="9">
                  <c:v>1087.2838376064003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43-4673-9336-E7FC4046D36C}"/>
            </c:ext>
          </c:extLst>
        </c:ser>
        <c:ser>
          <c:idx val="1"/>
          <c:order val="1"/>
          <c:tx>
            <c:strRef>
              <c:f>Vyhodnotenie_PHM!$C$223:$C$224</c:f>
              <c:strCache>
                <c:ptCount val="1"/>
                <c:pt idx="0">
                  <c:v>sedan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Vyhodnotenie_PHM!$A$225:$A$237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Vyhodnotenie_PHM!$C$225:$C$237</c:f>
              <c:numCache>
                <c:formatCode>#,##0.00</c:formatCode>
                <c:ptCount val="10"/>
                <c:pt idx="0">
                  <c:v>68.304412373399998</c:v>
                </c:pt>
                <c:pt idx="1">
                  <c:v>170.7610309335</c:v>
                </c:pt>
                <c:pt idx="2">
                  <c:v>341.52206186699999</c:v>
                </c:pt>
                <c:pt idx="3">
                  <c:v>683.04412373399998</c:v>
                </c:pt>
                <c:pt idx="4">
                  <c:v>1707.610309335</c:v>
                </c:pt>
                <c:pt idx="5">
                  <c:v>58.506225547392013</c:v>
                </c:pt>
                <c:pt idx="6">
                  <c:v>146.26556386848003</c:v>
                </c:pt>
                <c:pt idx="7">
                  <c:v>292.53112773696006</c:v>
                </c:pt>
                <c:pt idx="8">
                  <c:v>585.06225547392012</c:v>
                </c:pt>
                <c:pt idx="9">
                  <c:v>1462.6556386848001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A43-4673-9336-E7FC4046D36C}"/>
            </c:ext>
          </c:extLst>
        </c:ser>
        <c:ser>
          <c:idx val="2"/>
          <c:order val="2"/>
          <c:tx>
            <c:strRef>
              <c:f>Vyhodnotenie_PHM!$D$223:$D$224</c:f>
              <c:strCache>
                <c:ptCount val="1"/>
                <c:pt idx="0">
                  <c:v>hatchback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Vyhodnotenie_PHM!$A$225:$A$237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Vyhodnotenie_PHM!$D$225:$D$237</c:f>
              <c:numCache>
                <c:formatCode>#,##0.00</c:formatCode>
                <c:ptCount val="10"/>
                <c:pt idx="0">
                  <c:v>63.750784881839991</c:v>
                </c:pt>
                <c:pt idx="1">
                  <c:v>159.37696220459998</c:v>
                </c:pt>
                <c:pt idx="2">
                  <c:v>318.75392440919995</c:v>
                </c:pt>
                <c:pt idx="3">
                  <c:v>637.50784881839991</c:v>
                </c:pt>
                <c:pt idx="4">
                  <c:v>1593.7696220459998</c:v>
                </c:pt>
                <c:pt idx="5">
                  <c:v>56.952962922240019</c:v>
                </c:pt>
                <c:pt idx="6">
                  <c:v>142.38240730560003</c:v>
                </c:pt>
                <c:pt idx="7">
                  <c:v>284.76481461120005</c:v>
                </c:pt>
                <c:pt idx="8">
                  <c:v>569.5296292224001</c:v>
                </c:pt>
                <c:pt idx="9">
                  <c:v>1423.8240730560003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43-4673-9336-E7FC4046D36C}"/>
            </c:ext>
          </c:extLst>
        </c:ser>
        <c:ser>
          <c:idx val="3"/>
          <c:order val="3"/>
          <c:tx>
            <c:strRef>
              <c:f>Vyhodnotenie_PHM!$E$223:$E$224</c:f>
              <c:strCache>
                <c:ptCount val="1"/>
                <c:pt idx="0">
                  <c:v>MPV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Vyhodnotenie_PHM!$A$225:$A$237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Vyhodnotenie_PHM!$E$225:$E$237</c:f>
              <c:numCache>
                <c:formatCode>#,##0.00</c:formatCode>
                <c:ptCount val="10"/>
                <c:pt idx="0">
                  <c:v>81.965294848079992</c:v>
                </c:pt>
                <c:pt idx="1">
                  <c:v>204.91323712019997</c:v>
                </c:pt>
                <c:pt idx="2">
                  <c:v>409.82647424039993</c:v>
                </c:pt>
                <c:pt idx="3">
                  <c:v>819.65294848079986</c:v>
                </c:pt>
                <c:pt idx="4">
                  <c:v>2049.1323712019994</c:v>
                </c:pt>
                <c:pt idx="5">
                  <c:v>59.023979755776004</c:v>
                </c:pt>
                <c:pt idx="6">
                  <c:v>147.55994938944002</c:v>
                </c:pt>
                <c:pt idx="7">
                  <c:v>295.11989877888004</c:v>
                </c:pt>
                <c:pt idx="8">
                  <c:v>590.23979755776008</c:v>
                </c:pt>
                <c:pt idx="9">
                  <c:v>1475.5994938944002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A43-4673-9336-E7FC4046D36C}"/>
            </c:ext>
          </c:extLst>
        </c:ser>
        <c:ser>
          <c:idx val="4"/>
          <c:order val="4"/>
          <c:tx>
            <c:strRef>
              <c:f>Vyhodnotenie_PHM!$F$223:$F$224</c:f>
              <c:strCache>
                <c:ptCount val="1"/>
                <c:pt idx="0">
                  <c:v>SUV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Vyhodnotenie_PHM!$A$225:$A$237</c:f>
              <c:multiLvlStrCache>
                <c:ptCount val="10"/>
                <c:lvl>
                  <c:pt idx="0">
                    <c:v>2000</c:v>
                  </c:pt>
                  <c:pt idx="1">
                    <c:v>5000</c:v>
                  </c:pt>
                  <c:pt idx="2">
                    <c:v>10000</c:v>
                  </c:pt>
                  <c:pt idx="3">
                    <c:v>20000</c:v>
                  </c:pt>
                  <c:pt idx="4">
                    <c:v>50000</c:v>
                  </c:pt>
                  <c:pt idx="5">
                    <c:v>2000</c:v>
                  </c:pt>
                  <c:pt idx="6">
                    <c:v>5000</c:v>
                  </c:pt>
                  <c:pt idx="7">
                    <c:v>10000</c:v>
                  </c:pt>
                  <c:pt idx="8">
                    <c:v>20000</c:v>
                  </c:pt>
                  <c:pt idx="9">
                    <c:v>50000</c:v>
                  </c:pt>
                </c:lvl>
                <c:lvl>
                  <c:pt idx="0">
                    <c:v>benzín</c:v>
                  </c:pt>
                  <c:pt idx="5">
                    <c:v>diesel</c:v>
                  </c:pt>
                </c:lvl>
              </c:multiLvlStrCache>
            </c:multiLvlStrRef>
          </c:cat>
          <c:val>
            <c:numRef>
              <c:f>Vyhodnotenie_PHM!$F$225:$F$237</c:f>
              <c:numCache>
                <c:formatCode>#,##0.00</c:formatCode>
                <c:ptCount val="10"/>
                <c:pt idx="0">
                  <c:v>113.84068728899999</c:v>
                </c:pt>
                <c:pt idx="1">
                  <c:v>284.60171822249998</c:v>
                </c:pt>
                <c:pt idx="2">
                  <c:v>569.20343644499997</c:v>
                </c:pt>
                <c:pt idx="3">
                  <c:v>1138.4068728899999</c:v>
                </c:pt>
                <c:pt idx="4">
                  <c:v>2846.0171822249999</c:v>
                </c:pt>
                <c:pt idx="5">
                  <c:v>62.130505006080014</c:v>
                </c:pt>
                <c:pt idx="6">
                  <c:v>155.32626251520003</c:v>
                </c:pt>
                <c:pt idx="7">
                  <c:v>310.65252503040006</c:v>
                </c:pt>
                <c:pt idx="8">
                  <c:v>621.30505006080011</c:v>
                </c:pt>
                <c:pt idx="9">
                  <c:v>1553.2626251520003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A43-4673-9336-E7FC4046D3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54122959"/>
        <c:axId val="1754123439"/>
      </c:barChart>
      <c:catAx>
        <c:axId val="175412295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Ro</a:t>
                </a:r>
                <a:r>
                  <a:rPr lang="sk-SK"/>
                  <a:t>čný</a:t>
                </a:r>
                <a:r>
                  <a:rPr lang="sk-SK" baseline="0"/>
                  <a:t> nájazd km </a:t>
                </a:r>
                <a:r>
                  <a:rPr lang="en-US" baseline="0"/>
                  <a:t>| palivo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5764121043283215"/>
              <c:y val="0.933635002967502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3439"/>
        <c:crosses val="autoZero"/>
        <c:auto val="1"/>
        <c:lblAlgn val="ctr"/>
        <c:lblOffset val="100"/>
        <c:noMultiLvlLbl val="0"/>
      </c:catAx>
      <c:valAx>
        <c:axId val="17541234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</a:t>
                </a:r>
                <a:r>
                  <a:rPr lang="en-US" baseline="0"/>
                  <a:t> ETS2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5.5874367312922597E-4"/>
              <c:y val="0.1818701786011759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1754122959"/>
        <c:crosses val="autoZero"/>
        <c:crossBetween val="between"/>
        <c:majorUnit val="400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[ets2_energie.xlsx]Vyhodnotenie-55.35!PivotTable8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55,35 €/t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hnedé uhlie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'Vyhodnotenie-55.35'!$C$224:$C$225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'Vyhodnotenie-55.35'!$C$226:$C$244</c:f>
              <c:numCache>
                <c:formatCode>#,##0.00</c:formatCode>
                <c:ptCount val="12"/>
                <c:pt idx="0">
                  <c:v>49.004296457142871</c:v>
                </c:pt>
                <c:pt idx="1">
                  <c:v>67.38090762857145</c:v>
                </c:pt>
                <c:pt idx="2">
                  <c:v>65.339061942857157</c:v>
                </c:pt>
                <c:pt idx="3">
                  <c:v>89.841210171428585</c:v>
                </c:pt>
                <c:pt idx="4">
                  <c:v>81.673827428571443</c:v>
                </c:pt>
                <c:pt idx="5">
                  <c:v>112.30151271428574</c:v>
                </c:pt>
                <c:pt idx="6">
                  <c:v>122.51074114285719</c:v>
                </c:pt>
                <c:pt idx="7">
                  <c:v>168.45226907142862</c:v>
                </c:pt>
                <c:pt idx="8">
                  <c:v>163.34765485714289</c:v>
                </c:pt>
                <c:pt idx="9">
                  <c:v>224.60302542857147</c:v>
                </c:pt>
                <c:pt idx="10">
                  <c:v>204.18456857142863</c:v>
                </c:pt>
                <c:pt idx="11">
                  <c:v>280.7537817857143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438-4D2F-ADD3-EE1A3E6A95AB}"/>
            </c:ext>
          </c:extLst>
        </c:ser>
        <c:ser>
          <c:idx val="1"/>
          <c:order val="1"/>
          <c:tx>
            <c:strRef>
              <c:f>'Vyhodnotenie-55.35'!$D$224:$D$225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'Vyhodnotenie-55.35'!$D$226:$D$244</c:f>
              <c:numCache>
                <c:formatCode>#,##0.00</c:formatCode>
                <c:ptCount val="12"/>
                <c:pt idx="0">
                  <c:v>113.93498926285719</c:v>
                </c:pt>
                <c:pt idx="1">
                  <c:v>158.03885607428575</c:v>
                </c:pt>
                <c:pt idx="2">
                  <c:v>151.9133190171429</c:v>
                </c:pt>
                <c:pt idx="3">
                  <c:v>210.71847476571438</c:v>
                </c:pt>
                <c:pt idx="4">
                  <c:v>189.89164877142858</c:v>
                </c:pt>
                <c:pt idx="5">
                  <c:v>263.39809345714298</c:v>
                </c:pt>
                <c:pt idx="6">
                  <c:v>284.83747315714294</c:v>
                </c:pt>
                <c:pt idx="7">
                  <c:v>395.09714018571441</c:v>
                </c:pt>
                <c:pt idx="8">
                  <c:v>379.78329754285716</c:v>
                </c:pt>
                <c:pt idx="9">
                  <c:v>526.79618691428595</c:v>
                </c:pt>
                <c:pt idx="10">
                  <c:v>474.72912192857154</c:v>
                </c:pt>
                <c:pt idx="11">
                  <c:v>658.49523364285733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438-4D2F-ADD3-EE1A3E6A95AB}"/>
            </c:ext>
          </c:extLst>
        </c:ser>
        <c:ser>
          <c:idx val="2"/>
          <c:order val="2"/>
          <c:tx>
            <c:strRef>
              <c:f>'Vyhodnotenie-55.35'!$E$224:$E$225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'Vyhodnotenie-55.35'!$E$226:$E$244</c:f>
              <c:numCache>
                <c:formatCode>#,##0.00</c:formatCode>
                <c:ptCount val="12"/>
                <c:pt idx="0">
                  <c:v>178.86568206857149</c:v>
                </c:pt>
                <c:pt idx="1">
                  <c:v>247.88006624571435</c:v>
                </c:pt>
                <c:pt idx="2">
                  <c:v>238.48757609142862</c:v>
                </c:pt>
                <c:pt idx="3">
                  <c:v>330.50675499428581</c:v>
                </c:pt>
                <c:pt idx="4">
                  <c:v>298.10947011428573</c:v>
                </c:pt>
                <c:pt idx="5">
                  <c:v>413.13344374285725</c:v>
                </c:pt>
                <c:pt idx="6">
                  <c:v>447.1642051714287</c:v>
                </c:pt>
                <c:pt idx="7">
                  <c:v>619.70016561428588</c:v>
                </c:pt>
                <c:pt idx="8">
                  <c:v>596.21894022857146</c:v>
                </c:pt>
                <c:pt idx="9">
                  <c:v>826.26688748571451</c:v>
                </c:pt>
                <c:pt idx="10">
                  <c:v>745.27367528571449</c:v>
                </c:pt>
                <c:pt idx="11">
                  <c:v>1032.8336093571431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438-4D2F-ADD3-EE1A3E6A95AB}"/>
            </c:ext>
          </c:extLst>
        </c:ser>
        <c:ser>
          <c:idx val="3"/>
          <c:order val="3"/>
          <c:tx>
            <c:strRef>
              <c:f>'Vyhodnotenie-55.35'!$F$224:$F$225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'Vyhodnotenie-55.35'!$F$226:$F$244</c:f>
              <c:numCache>
                <c:formatCode>#,##0.00</c:formatCode>
                <c:ptCount val="12"/>
                <c:pt idx="0">
                  <c:v>242.97963660000005</c:v>
                </c:pt>
                <c:pt idx="1">
                  <c:v>337.72127641714292</c:v>
                </c:pt>
                <c:pt idx="2">
                  <c:v>323.97284880000007</c:v>
                </c:pt>
                <c:pt idx="3">
                  <c:v>450.29503522285722</c:v>
                </c:pt>
                <c:pt idx="4">
                  <c:v>404.96606100000008</c:v>
                </c:pt>
                <c:pt idx="5">
                  <c:v>562.86879402857153</c:v>
                </c:pt>
                <c:pt idx="6">
                  <c:v>607.44909150000012</c:v>
                </c:pt>
                <c:pt idx="7">
                  <c:v>844.30319104285752</c:v>
                </c:pt>
                <c:pt idx="8">
                  <c:v>809.93212200000016</c:v>
                </c:pt>
                <c:pt idx="9">
                  <c:v>1125.7375880571431</c:v>
                </c:pt>
                <c:pt idx="10">
                  <c:v>1012.4151525000001</c:v>
                </c:pt>
                <c:pt idx="11">
                  <c:v>1407.1719850714289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438-4D2F-ADD3-EE1A3E6A95AB}"/>
            </c:ext>
          </c:extLst>
        </c:ser>
        <c:ser>
          <c:idx val="4"/>
          <c:order val="4"/>
          <c:tx>
            <c:strRef>
              <c:f>'Vyhodnotenie-55.35'!$G$224:$G$225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'Vyhodnotenie-55.35'!$G$226:$G$244</c:f>
              <c:numCache>
                <c:formatCode>#,##0.00</c:formatCode>
                <c:ptCount val="12"/>
                <c:pt idx="0">
                  <c:v>307.91032940571432</c:v>
                </c:pt>
                <c:pt idx="1">
                  <c:v>427.56248658857152</c:v>
                </c:pt>
                <c:pt idx="2">
                  <c:v>410.54710587428576</c:v>
                </c:pt>
                <c:pt idx="3">
                  <c:v>570.08331545142869</c:v>
                </c:pt>
                <c:pt idx="4">
                  <c:v>513.18388234285726</c:v>
                </c:pt>
                <c:pt idx="5">
                  <c:v>712.6041443142858</c:v>
                </c:pt>
                <c:pt idx="6">
                  <c:v>769.77582351428589</c:v>
                </c:pt>
                <c:pt idx="7">
                  <c:v>1068.9062164714289</c:v>
                </c:pt>
                <c:pt idx="8">
                  <c:v>1026.3677646857145</c:v>
                </c:pt>
                <c:pt idx="9">
                  <c:v>1425.2082886285716</c:v>
                </c:pt>
                <c:pt idx="10">
                  <c:v>1282.9597058571433</c:v>
                </c:pt>
                <c:pt idx="11">
                  <c:v>1781.5103607857147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438-4D2F-ADD3-EE1A3E6A95AB}"/>
            </c:ext>
          </c:extLst>
        </c:ser>
        <c:ser>
          <c:idx val="5"/>
          <c:order val="5"/>
          <c:tx>
            <c:strRef>
              <c:f>'Vyhodnotenie-55.35'!$H$224:$H$225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'Vyhodnotenie-55.35'!$H$226:$H$244</c:f>
              <c:numCache>
                <c:formatCode>#,##0.00</c:formatCode>
                <c:ptCount val="12"/>
                <c:pt idx="0">
                  <c:v>372.02428393714297</c:v>
                </c:pt>
                <c:pt idx="1">
                  <c:v>517.40369676</c:v>
                </c:pt>
                <c:pt idx="2">
                  <c:v>496.03237858285723</c:v>
                </c:pt>
                <c:pt idx="3">
                  <c:v>689.87159568000027</c:v>
                </c:pt>
                <c:pt idx="4">
                  <c:v>620.04047322857161</c:v>
                </c:pt>
                <c:pt idx="5">
                  <c:v>862.33949460000031</c:v>
                </c:pt>
                <c:pt idx="6">
                  <c:v>930.06070984285736</c:v>
                </c:pt>
                <c:pt idx="7">
                  <c:v>1293.5092419000005</c:v>
                </c:pt>
                <c:pt idx="8">
                  <c:v>1240.0809464571432</c:v>
                </c:pt>
                <c:pt idx="9">
                  <c:v>1724.6789892000006</c:v>
                </c:pt>
                <c:pt idx="10">
                  <c:v>1550.1011830714292</c:v>
                </c:pt>
                <c:pt idx="11">
                  <c:v>2155.8487365000005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438-4D2F-ADD3-EE1A3E6A95AB}"/>
            </c:ext>
          </c:extLst>
        </c:ser>
        <c:ser>
          <c:idx val="6"/>
          <c:order val="6"/>
          <c:tx>
            <c:strRef>
              <c:f>'Vyhodnotenie-55.35'!$I$224:$I$225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'Vyhodnotenie-55.35'!$B$226:$B$244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'Vyhodnotenie-55.35'!$I$226:$I$244</c:f>
              <c:numCache>
                <c:formatCode>#,##0.00</c:formatCode>
                <c:ptCount val="12"/>
                <c:pt idx="0">
                  <c:v>553.23375850285288</c:v>
                </c:pt>
                <c:pt idx="1">
                  <c:v>818.18765690567545</c:v>
                </c:pt>
                <c:pt idx="2">
                  <c:v>737.64501133713713</c:v>
                </c:pt>
                <c:pt idx="3">
                  <c:v>1090.9168758742342</c:v>
                </c:pt>
                <c:pt idx="4">
                  <c:v>922.05626417142128</c:v>
                </c:pt>
                <c:pt idx="5">
                  <c:v>1363.6460948427928</c:v>
                </c:pt>
                <c:pt idx="6">
                  <c:v>1383.0843962571319</c:v>
                </c:pt>
                <c:pt idx="7">
                  <c:v>2045.469142264189</c:v>
                </c:pt>
                <c:pt idx="8">
                  <c:v>1844.1125283428426</c:v>
                </c:pt>
                <c:pt idx="9">
                  <c:v>2727.2921896855855</c:v>
                </c:pt>
                <c:pt idx="10">
                  <c:v>2305.140660428553</c:v>
                </c:pt>
                <c:pt idx="11">
                  <c:v>3409.1152371069816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438-4D2F-ADD3-EE1A3E6A9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  <c:max val="36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[ets2_energie.xlsx]Vyhodnotenie-55.35!PivotTable9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55,35 €/t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LPG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879591724559581"/>
          <c:w val="0.83306007957256922"/>
          <c:h val="0.68718283497096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'Vyhodnotenie-55.35'!$C$293:$C$294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'Vyhodnotenie-55.35'!$C$295:$C$313</c:f>
              <c:numCache>
                <c:formatCode>#,##0.00</c:formatCode>
                <c:ptCount val="12"/>
                <c:pt idx="0">
                  <c:v>25.506875622966188</c:v>
                </c:pt>
                <c:pt idx="1">
                  <c:v>35.07195398157851</c:v>
                </c:pt>
                <c:pt idx="2">
                  <c:v>34.009167497288246</c:v>
                </c:pt>
                <c:pt idx="3">
                  <c:v>46.762605308771334</c:v>
                </c:pt>
                <c:pt idx="4">
                  <c:v>42.511459371610307</c:v>
                </c:pt>
                <c:pt idx="5">
                  <c:v>58.453256635964181</c:v>
                </c:pt>
                <c:pt idx="6">
                  <c:v>63.767189057415465</c:v>
                </c:pt>
                <c:pt idx="7">
                  <c:v>87.679884953946271</c:v>
                </c:pt>
                <c:pt idx="8">
                  <c:v>85.022918743220615</c:v>
                </c:pt>
                <c:pt idx="9">
                  <c:v>116.90651327192836</c:v>
                </c:pt>
                <c:pt idx="10">
                  <c:v>106.27864842902579</c:v>
                </c:pt>
                <c:pt idx="11">
                  <c:v>146.13314158991045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FD2-4BF4-8F92-F61627E9391F}"/>
            </c:ext>
          </c:extLst>
        </c:ser>
        <c:ser>
          <c:idx val="1"/>
          <c:order val="1"/>
          <c:tx>
            <c:strRef>
              <c:f>'Vyhodnotenie-55.35'!$D$293:$D$294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'Vyhodnotenie-55.35'!$D$295:$D$313</c:f>
              <c:numCache>
                <c:formatCode>#,##0.00</c:formatCode>
                <c:ptCount val="12"/>
                <c:pt idx="0">
                  <c:v>59.303485823396386</c:v>
                </c:pt>
                <c:pt idx="1">
                  <c:v>82.259673884065947</c:v>
                </c:pt>
                <c:pt idx="2">
                  <c:v>79.071314431195177</c:v>
                </c:pt>
                <c:pt idx="3">
                  <c:v>109.6795651787546</c:v>
                </c:pt>
                <c:pt idx="4">
                  <c:v>98.839143038993981</c:v>
                </c:pt>
                <c:pt idx="5">
                  <c:v>137.09945647344327</c:v>
                </c:pt>
                <c:pt idx="6">
                  <c:v>148.25871455849096</c:v>
                </c:pt>
                <c:pt idx="7">
                  <c:v>205.64918471016486</c:v>
                </c:pt>
                <c:pt idx="8">
                  <c:v>197.67828607798796</c:v>
                </c:pt>
                <c:pt idx="9">
                  <c:v>274.19891294688654</c:v>
                </c:pt>
                <c:pt idx="10">
                  <c:v>247.09785759748493</c:v>
                </c:pt>
                <c:pt idx="11">
                  <c:v>342.74864118360807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FD2-4BF4-8F92-F61627E9391F}"/>
            </c:ext>
          </c:extLst>
        </c:ser>
        <c:ser>
          <c:idx val="2"/>
          <c:order val="2"/>
          <c:tx>
            <c:strRef>
              <c:f>'Vyhodnotenie-55.35'!$E$293:$E$294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'Vyhodnotenie-55.35'!$E$295:$E$313</c:f>
              <c:numCache>
                <c:formatCode>#,##0.00</c:formatCode>
                <c:ptCount val="12"/>
                <c:pt idx="0">
                  <c:v>93.100096023826595</c:v>
                </c:pt>
                <c:pt idx="1">
                  <c:v>129.02227919283732</c:v>
                </c:pt>
                <c:pt idx="2">
                  <c:v>124.13346136510211</c:v>
                </c:pt>
                <c:pt idx="3">
                  <c:v>172.02970559044971</c:v>
                </c:pt>
                <c:pt idx="4">
                  <c:v>155.16682670637761</c:v>
                </c:pt>
                <c:pt idx="5">
                  <c:v>215.03713198806216</c:v>
                </c:pt>
                <c:pt idx="6">
                  <c:v>232.75024005956644</c:v>
                </c:pt>
                <c:pt idx="7">
                  <c:v>322.55569798209325</c:v>
                </c:pt>
                <c:pt idx="8">
                  <c:v>310.33365341275521</c:v>
                </c:pt>
                <c:pt idx="9">
                  <c:v>430.07426397612431</c:v>
                </c:pt>
                <c:pt idx="10">
                  <c:v>387.91706676594407</c:v>
                </c:pt>
                <c:pt idx="11">
                  <c:v>537.59282997015532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FD2-4BF4-8F92-F61627E9391F}"/>
            </c:ext>
          </c:extLst>
        </c:ser>
        <c:ser>
          <c:idx val="3"/>
          <c:order val="3"/>
          <c:tx>
            <c:strRef>
              <c:f>'Vyhodnotenie-55.35'!$F$293:$F$294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'Vyhodnotenie-55.35'!$F$295:$F$313</c:f>
              <c:numCache>
                <c:formatCode>#,##0.00</c:formatCode>
                <c:ptCount val="12"/>
                <c:pt idx="0">
                  <c:v>126.47159163054069</c:v>
                </c:pt>
                <c:pt idx="1">
                  <c:v>175.78488450160862</c:v>
                </c:pt>
                <c:pt idx="2">
                  <c:v>168.62878884072089</c:v>
                </c:pt>
                <c:pt idx="3">
                  <c:v>234.37984600214483</c:v>
                </c:pt>
                <c:pt idx="4">
                  <c:v>210.7859860509011</c:v>
                </c:pt>
                <c:pt idx="5">
                  <c:v>292.97480750268102</c:v>
                </c:pt>
                <c:pt idx="6">
                  <c:v>316.17897907635165</c:v>
                </c:pt>
                <c:pt idx="7">
                  <c:v>439.46221125402161</c:v>
                </c:pt>
                <c:pt idx="8">
                  <c:v>421.5719721018022</c:v>
                </c:pt>
                <c:pt idx="9">
                  <c:v>585.94961500536203</c:v>
                </c:pt>
                <c:pt idx="10">
                  <c:v>526.96496512725287</c:v>
                </c:pt>
                <c:pt idx="11">
                  <c:v>732.43701875670251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D2-4BF4-8F92-F61627E9391F}"/>
            </c:ext>
          </c:extLst>
        </c:ser>
        <c:ser>
          <c:idx val="4"/>
          <c:order val="4"/>
          <c:tx>
            <c:strRef>
              <c:f>'Vyhodnotenie-55.35'!$G$293:$G$294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'Vyhodnotenie-55.35'!$G$295:$G$313</c:f>
              <c:numCache>
                <c:formatCode>#,##0.00</c:formatCode>
                <c:ptCount val="12"/>
                <c:pt idx="0">
                  <c:v>160.26820183097087</c:v>
                </c:pt>
                <c:pt idx="1">
                  <c:v>222.54748981037997</c:v>
                </c:pt>
                <c:pt idx="2">
                  <c:v>213.69093577462777</c:v>
                </c:pt>
                <c:pt idx="3">
                  <c:v>296.72998641383992</c:v>
                </c:pt>
                <c:pt idx="4">
                  <c:v>267.11366971828483</c:v>
                </c:pt>
                <c:pt idx="5">
                  <c:v>370.91248301729996</c:v>
                </c:pt>
                <c:pt idx="6">
                  <c:v>400.67050457742721</c:v>
                </c:pt>
                <c:pt idx="7">
                  <c:v>556.36872452594992</c:v>
                </c:pt>
                <c:pt idx="8">
                  <c:v>534.22733943656965</c:v>
                </c:pt>
                <c:pt idx="9">
                  <c:v>741.82496603459992</c:v>
                </c:pt>
                <c:pt idx="10">
                  <c:v>667.78417429571198</c:v>
                </c:pt>
                <c:pt idx="11">
                  <c:v>927.28120754324982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D2-4BF4-8F92-F61627E9391F}"/>
            </c:ext>
          </c:extLst>
        </c:ser>
        <c:ser>
          <c:idx val="5"/>
          <c:order val="5"/>
          <c:tx>
            <c:strRef>
              <c:f>'Vyhodnotenie-55.35'!$H$293:$H$294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'Vyhodnotenie-55.35'!$H$295:$H$313</c:f>
              <c:numCache>
                <c:formatCode>#,##0.00</c:formatCode>
                <c:ptCount val="12"/>
                <c:pt idx="0">
                  <c:v>193.63969743768496</c:v>
                </c:pt>
                <c:pt idx="1">
                  <c:v>269.3100951191513</c:v>
                </c:pt>
                <c:pt idx="2">
                  <c:v>258.18626325024661</c:v>
                </c:pt>
                <c:pt idx="3">
                  <c:v>359.08012682553505</c:v>
                </c:pt>
                <c:pt idx="4">
                  <c:v>322.73282906280826</c:v>
                </c:pt>
                <c:pt idx="5">
                  <c:v>448.85015853191891</c:v>
                </c:pt>
                <c:pt idx="6">
                  <c:v>484.0992435942124</c:v>
                </c:pt>
                <c:pt idx="7">
                  <c:v>673.27523779787816</c:v>
                </c:pt>
                <c:pt idx="8">
                  <c:v>645.46565812561653</c:v>
                </c:pt>
                <c:pt idx="9">
                  <c:v>897.70031706383782</c:v>
                </c:pt>
                <c:pt idx="10">
                  <c:v>806.8320726570206</c:v>
                </c:pt>
                <c:pt idx="11">
                  <c:v>1122.125396329797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FD2-4BF4-8F92-F61627E9391F}"/>
            </c:ext>
          </c:extLst>
        </c:ser>
        <c:ser>
          <c:idx val="6"/>
          <c:order val="6"/>
          <c:tx>
            <c:strRef>
              <c:f>'Vyhodnotenie-55.35'!$I$293:$I$294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'Vyhodnotenie-55.35'!$B$295:$B$313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'Vyhodnotenie-55.35'!$I$295:$I$313</c:f>
              <c:numCache>
                <c:formatCode>#,##0.00</c:formatCode>
                <c:ptCount val="12"/>
                <c:pt idx="0">
                  <c:v>287.95974411956928</c:v>
                </c:pt>
                <c:pt idx="1">
                  <c:v>425.86900149032272</c:v>
                </c:pt>
                <c:pt idx="2">
                  <c:v>383.94632549275912</c:v>
                </c:pt>
                <c:pt idx="3">
                  <c:v>567.82533532043033</c:v>
                </c:pt>
                <c:pt idx="4">
                  <c:v>479.93290686594878</c:v>
                </c:pt>
                <c:pt idx="5">
                  <c:v>709.78166915053805</c:v>
                </c:pt>
                <c:pt idx="6">
                  <c:v>719.8993602989234</c:v>
                </c:pt>
                <c:pt idx="7">
                  <c:v>1064.672503725807</c:v>
                </c:pt>
                <c:pt idx="8">
                  <c:v>959.86581373189756</c:v>
                </c:pt>
                <c:pt idx="9">
                  <c:v>1419.5633383010761</c:v>
                </c:pt>
                <c:pt idx="10">
                  <c:v>1199.8322671648721</c:v>
                </c:pt>
                <c:pt idx="11">
                  <c:v>1774.4541728763452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FD2-4BF4-8F92-F61627E93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406406239"/>
              <c:y val="0.9595231354973642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  <c:max val="1800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[€/rok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2.9896907216494843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[ets2_energie.xlsx]Vyhodnotenie-55.35!PivotTable12</c:name>
    <c:fmtId val="12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6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sk-SK"/>
              <a:t>Výška</a:t>
            </a:r>
            <a:r>
              <a:rPr lang="sk-SK" baseline="0"/>
              <a:t> ročnej platby za ETS2 z vykurovania a prípravy teplej vody podľa podlahovej plochy pri sadzbe </a:t>
            </a:r>
            <a:r>
              <a:rPr lang="sk-SK" b="1" baseline="0"/>
              <a:t>55,35 €/t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aseline="0"/>
              <a:t>- priemerný byt a rodinný dom z pohľadu spotreby; </a:t>
            </a:r>
            <a:r>
              <a:rPr lang="sk-SK" b="1" baseline="0"/>
              <a:t>priemer za všetky palivá</a:t>
            </a:r>
            <a:endParaRPr lang="sk-SK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6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0.11221258187346908"/>
          <c:y val="0.2225783256291731"/>
          <c:w val="0.85612650020438463"/>
          <c:h val="0.6097979123950031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'Vyhodnotenie-55.35'!$C$363:$C$364</c:f>
              <c:strCache>
                <c:ptCount val="1"/>
                <c:pt idx="0">
                  <c:v>priemerný byt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'Vyhodnotenie-55.35'!$B$365:$B$371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'Vyhodnotenie-55.35'!$C$365:$C$371</c:f>
              <c:numCache>
                <c:formatCode>#,##0.00</c:formatCode>
                <c:ptCount val="6"/>
                <c:pt idx="0">
                  <c:v>165.79531647325479</c:v>
                </c:pt>
                <c:pt idx="1">
                  <c:v>221.06042196433975</c:v>
                </c:pt>
                <c:pt idx="2">
                  <c:v>276.32552745542466</c:v>
                </c:pt>
                <c:pt idx="3">
                  <c:v>414.48829118313699</c:v>
                </c:pt>
                <c:pt idx="4">
                  <c:v>552.65105491084933</c:v>
                </c:pt>
                <c:pt idx="5">
                  <c:v>690.81381863856166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75-48A1-947F-15AA3E268121}"/>
            </c:ext>
          </c:extLst>
        </c:ser>
        <c:ser>
          <c:idx val="1"/>
          <c:order val="1"/>
          <c:tx>
            <c:strRef>
              <c:f>'Vyhodnotenie-55.35'!$D$363:$D$364</c:f>
              <c:strCache>
                <c:ptCount val="1"/>
                <c:pt idx="0">
                  <c:v>priemerný RD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'Vyhodnotenie-55.35'!$B$365:$B$371</c:f>
              <c:strCache>
                <c:ptCount val="6"/>
                <c:pt idx="0">
                  <c:v>60</c:v>
                </c:pt>
                <c:pt idx="1">
                  <c:v>80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</c:strCache>
            </c:strRef>
          </c:cat>
          <c:val>
            <c:numRef>
              <c:f>'Vyhodnotenie-55.35'!$D$365:$D$371</c:f>
              <c:numCache>
                <c:formatCode>#,##0.00</c:formatCode>
                <c:ptCount val="6"/>
                <c:pt idx="0">
                  <c:v>234.76193032034723</c:v>
                </c:pt>
                <c:pt idx="1">
                  <c:v>313.01590709379639</c:v>
                </c:pt>
                <c:pt idx="2">
                  <c:v>391.26988386724526</c:v>
                </c:pt>
                <c:pt idx="3">
                  <c:v>586.90482580086825</c:v>
                </c:pt>
                <c:pt idx="4">
                  <c:v>782.53976773449051</c:v>
                </c:pt>
                <c:pt idx="5">
                  <c:v>978.17470966811356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75-48A1-947F-15AA3E268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6033455"/>
        <c:axId val="356050255"/>
      </c:barChart>
      <c:catAx>
        <c:axId val="3560334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upravovan</a:t>
                </a:r>
                <a:r>
                  <a:rPr lang="sk-SK"/>
                  <a:t>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2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67873866827440121"/>
              <c:y val="0.9205734645264873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50255"/>
        <c:crosses val="autoZero"/>
        <c:auto val="1"/>
        <c:lblAlgn val="ctr"/>
        <c:lblOffset val="100"/>
        <c:noMultiLvlLbl val="0"/>
      </c:catAx>
      <c:valAx>
        <c:axId val="356050255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sk-SK"/>
                  <a:t>Platba za ETS2 </a:t>
                </a:r>
                <a:r>
                  <a:rPr lang="en-US"/>
                  <a:t>[€/rok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7.9202958707552604E-3"/>
              <c:y val="0.2474105528796573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345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2714405412060689E-4"/>
          <c:y val="0.91851902179407841"/>
          <c:w val="0.32527455612993411"/>
          <c:h val="6.299099361424198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2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[ets2_energie.xlsx]Vyhodnotenie-86.1!PivotTable1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b="0"/>
              <a:t>V</a:t>
            </a:r>
            <a:r>
              <a:rPr lang="sk-SK" b="0"/>
              <a:t>ýška</a:t>
            </a:r>
            <a:r>
              <a:rPr lang="sk-SK" b="0" baseline="0"/>
              <a:t> ročnej platby za emisné 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kvóty</a:t>
            </a:r>
            <a:r>
              <a:rPr lang="sk-SK" b="0" baseline="0"/>
              <a:t> pri vykurovaní a príprave teplej vody z fosílnych palív pri sadzbe</a:t>
            </a:r>
            <a:br>
              <a:rPr lang="sk-SK" b="0" baseline="0"/>
            </a:br>
            <a:r>
              <a:rPr lang="sk-SK" b="1" baseline="0"/>
              <a:t>86,10 €/t CO</a:t>
            </a:r>
            <a:r>
              <a:rPr lang="sk-SK" b="1" baseline="-25000"/>
              <a:t>2</a:t>
            </a:r>
            <a:r>
              <a:rPr lang="sk-SK" b="1" baseline="0"/>
              <a:t> </a:t>
            </a:r>
            <a:r>
              <a:rPr lang="sk-SK" b="0" baseline="0"/>
              <a:t>podľa typu budovy, celkovej vykurovanej podlahovej plochy a energetickej triedy -</a:t>
            </a:r>
            <a:br>
              <a:rPr lang="sk-SK" b="0" baseline="0"/>
            </a:br>
            <a:r>
              <a:rPr lang="sk-SK" b="1" baseline="0"/>
              <a:t>priemer za všetky fosílne palivá</a:t>
            </a:r>
            <a:endParaRPr lang="sk-SK" b="1"/>
          </a:p>
        </c:rich>
      </c:tx>
      <c:layout>
        <c:manualLayout>
          <c:xMode val="edge"/>
          <c:yMode val="edge"/>
          <c:x val="0.1401939243619462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017951496450393E-2"/>
          <c:y val="0.15017788535030088"/>
          <c:w val="0.83391273872777882"/>
          <c:h val="0.6298658524424024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'Vyhodnotenie-86.1'!$C$3:$C$4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'Vyhodnotenie-86.1'!$C$5:$C$23</c:f>
              <c:numCache>
                <c:formatCode>#,##0.00</c:formatCode>
                <c:ptCount val="12"/>
                <c:pt idx="0">
                  <c:v>48.66394777811459</c:v>
                </c:pt>
                <c:pt idx="1">
                  <c:v>66.912928194907551</c:v>
                </c:pt>
                <c:pt idx="2">
                  <c:v>64.885263704152777</c:v>
                </c:pt>
                <c:pt idx="3">
                  <c:v>89.217237593210044</c:v>
                </c:pt>
                <c:pt idx="4">
                  <c:v>81.106579630190964</c:v>
                </c:pt>
                <c:pt idx="5">
                  <c:v>111.52154699151259</c:v>
                </c:pt>
                <c:pt idx="6">
                  <c:v>121.65986944528647</c:v>
                </c:pt>
                <c:pt idx="7">
                  <c:v>167.28232048726889</c:v>
                </c:pt>
                <c:pt idx="8">
                  <c:v>162.21315926038193</c:v>
                </c:pt>
                <c:pt idx="9">
                  <c:v>223.04309398302519</c:v>
                </c:pt>
                <c:pt idx="10">
                  <c:v>202.76644907547745</c:v>
                </c:pt>
                <c:pt idx="11">
                  <c:v>278.80386747878151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9-4EB7-A8ED-77190AEB0605}"/>
            </c:ext>
          </c:extLst>
        </c:ser>
        <c:ser>
          <c:idx val="1"/>
          <c:order val="1"/>
          <c:tx>
            <c:strRef>
              <c:f>'Vyhodnotenie-86.1'!$D$3:$D$4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'Vyhodnotenie-86.1'!$D$5:$D$23</c:f>
              <c:numCache>
                <c:formatCode>#,##0.00</c:formatCode>
                <c:ptCount val="12"/>
                <c:pt idx="0">
                  <c:v>113.14367858411643</c:v>
                </c:pt>
                <c:pt idx="1">
                  <c:v>156.94123158441954</c:v>
                </c:pt>
                <c:pt idx="2">
                  <c:v>150.85823811215522</c:v>
                </c:pt>
                <c:pt idx="3">
                  <c:v>209.25497544589268</c:v>
                </c:pt>
                <c:pt idx="4">
                  <c:v>188.57279764019401</c:v>
                </c:pt>
                <c:pt idx="5">
                  <c:v>261.56871930736588</c:v>
                </c:pt>
                <c:pt idx="6">
                  <c:v>282.859196460291</c:v>
                </c:pt>
                <c:pt idx="7">
                  <c:v>392.35307896104871</c:v>
                </c:pt>
                <c:pt idx="8">
                  <c:v>377.14559528038802</c:v>
                </c:pt>
                <c:pt idx="9">
                  <c:v>523.13743861473176</c:v>
                </c:pt>
                <c:pt idx="10">
                  <c:v>471.43199410048504</c:v>
                </c:pt>
                <c:pt idx="11">
                  <c:v>653.9217982684147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9-4EB7-A8ED-77190AEB0605}"/>
            </c:ext>
          </c:extLst>
        </c:ser>
        <c:ser>
          <c:idx val="2"/>
          <c:order val="2"/>
          <c:tx>
            <c:strRef>
              <c:f>'Vyhodnotenie-86.1'!$E$3:$E$4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'Vyhodnotenie-86.1'!$E$5:$E$23</c:f>
              <c:numCache>
                <c:formatCode>#,##0.00</c:formatCode>
                <c:ptCount val="12"/>
                <c:pt idx="0">
                  <c:v>177.62340939011818</c:v>
                </c:pt>
                <c:pt idx="1">
                  <c:v>246.1584691776296</c:v>
                </c:pt>
                <c:pt idx="2">
                  <c:v>236.83121252015764</c:v>
                </c:pt>
                <c:pt idx="3">
                  <c:v>328.21129223683954</c:v>
                </c:pt>
                <c:pt idx="4">
                  <c:v>296.03901565019703</c:v>
                </c:pt>
                <c:pt idx="5">
                  <c:v>410.26411529604934</c:v>
                </c:pt>
                <c:pt idx="6">
                  <c:v>444.0585234752956</c:v>
                </c:pt>
                <c:pt idx="7">
                  <c:v>615.39617294407401</c:v>
                </c:pt>
                <c:pt idx="8">
                  <c:v>592.07803130039406</c:v>
                </c:pt>
                <c:pt idx="9">
                  <c:v>820.52823059209868</c:v>
                </c:pt>
                <c:pt idx="10">
                  <c:v>740.09753912549252</c:v>
                </c:pt>
                <c:pt idx="11">
                  <c:v>1025.6602882401235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89-4EB7-A8ED-77190AEB0605}"/>
            </c:ext>
          </c:extLst>
        </c:ser>
        <c:ser>
          <c:idx val="3"/>
          <c:order val="3"/>
          <c:tx>
            <c:strRef>
              <c:f>'Vyhodnotenie-86.1'!$F$3:$F$4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'Vyhodnotenie-86.1'!$F$5:$F$23</c:f>
              <c:numCache>
                <c:formatCode>#,##0.00</c:formatCode>
                <c:ptCount val="12"/>
                <c:pt idx="0">
                  <c:v>241.29207439981818</c:v>
                </c:pt>
                <c:pt idx="1">
                  <c:v>335.37570677083966</c:v>
                </c:pt>
                <c:pt idx="2">
                  <c:v>321.7227658664242</c:v>
                </c:pt>
                <c:pt idx="3">
                  <c:v>447.16760902778617</c:v>
                </c:pt>
                <c:pt idx="4">
                  <c:v>402.15345733303013</c:v>
                </c:pt>
                <c:pt idx="5">
                  <c:v>558.95951128473268</c:v>
                </c:pt>
                <c:pt idx="6">
                  <c:v>603.23018599954548</c:v>
                </c:pt>
                <c:pt idx="7">
                  <c:v>838.43926692709942</c:v>
                </c:pt>
                <c:pt idx="8">
                  <c:v>804.30691466606027</c:v>
                </c:pt>
                <c:pt idx="9">
                  <c:v>1117.9190225694654</c:v>
                </c:pt>
                <c:pt idx="10">
                  <c:v>1005.3836433325755</c:v>
                </c:pt>
                <c:pt idx="11">
                  <c:v>1397.398778211832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89-4EB7-A8ED-77190AEB0605}"/>
            </c:ext>
          </c:extLst>
        </c:ser>
        <c:ser>
          <c:idx val="4"/>
          <c:order val="4"/>
          <c:tx>
            <c:strRef>
              <c:f>'Vyhodnotenie-86.1'!$G$3:$G$4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'Vyhodnotenie-86.1'!$G$5:$G$23</c:f>
              <c:numCache>
                <c:formatCode>#,##0.00</c:formatCode>
                <c:ptCount val="12"/>
                <c:pt idx="0">
                  <c:v>305.77180520582004</c:v>
                </c:pt>
                <c:pt idx="1">
                  <c:v>424.59294436404974</c:v>
                </c:pt>
                <c:pt idx="2">
                  <c:v>407.6957402744265</c:v>
                </c:pt>
                <c:pt idx="3">
                  <c:v>566.12392581873303</c:v>
                </c:pt>
                <c:pt idx="4">
                  <c:v>509.61967534303335</c:v>
                </c:pt>
                <c:pt idx="5">
                  <c:v>707.65490727341614</c:v>
                </c:pt>
                <c:pt idx="6">
                  <c:v>764.42951301454991</c:v>
                </c:pt>
                <c:pt idx="7">
                  <c:v>1061.4823609101243</c:v>
                </c:pt>
                <c:pt idx="8">
                  <c:v>1019.2393506860667</c:v>
                </c:pt>
                <c:pt idx="9">
                  <c:v>1415.3098145468323</c:v>
                </c:pt>
                <c:pt idx="10">
                  <c:v>1274.0491883575835</c:v>
                </c:pt>
                <c:pt idx="11">
                  <c:v>1769.137268183541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89-4EB7-A8ED-77190AEB0605}"/>
            </c:ext>
          </c:extLst>
        </c:ser>
        <c:ser>
          <c:idx val="5"/>
          <c:order val="5"/>
          <c:tx>
            <c:strRef>
              <c:f>'Vyhodnotenie-86.1'!$H$3:$H$4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'Vyhodnotenie-86.1'!$H$5:$H$23</c:f>
              <c:numCache>
                <c:formatCode>#,##0.00</c:formatCode>
                <c:ptCount val="12"/>
                <c:pt idx="0">
                  <c:v>369.44047021551984</c:v>
                </c:pt>
                <c:pt idx="1">
                  <c:v>513.81018195725972</c:v>
                </c:pt>
                <c:pt idx="2">
                  <c:v>492.58729362069312</c:v>
                </c:pt>
                <c:pt idx="3">
                  <c:v>685.08024260967977</c:v>
                </c:pt>
                <c:pt idx="4">
                  <c:v>615.73411702586645</c:v>
                </c:pt>
                <c:pt idx="5">
                  <c:v>856.35030326209971</c:v>
                </c:pt>
                <c:pt idx="6">
                  <c:v>923.60117553879979</c:v>
                </c:pt>
                <c:pt idx="7">
                  <c:v>1284.5254548931496</c:v>
                </c:pt>
                <c:pt idx="8">
                  <c:v>1231.4682340517329</c:v>
                </c:pt>
                <c:pt idx="9">
                  <c:v>1712.7006065241994</c:v>
                </c:pt>
                <c:pt idx="10">
                  <c:v>1539.3352925646664</c:v>
                </c:pt>
                <c:pt idx="11">
                  <c:v>2140.8757581552495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89-4EB7-A8ED-77190AEB0605}"/>
            </c:ext>
          </c:extLst>
        </c:ser>
        <c:ser>
          <c:idx val="6"/>
          <c:order val="6"/>
          <c:tx>
            <c:strRef>
              <c:f>'Vyhodnotenie-86.1'!$I$3:$I$4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'Vyhodnotenie-86.1'!$B$5:$B$23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'Vyhodnotenie-86.1'!$I$5:$I$23</c:f>
              <c:numCache>
                <c:formatCode>#,##0.00</c:formatCode>
                <c:ptCount val="12"/>
                <c:pt idx="0">
                  <c:v>549.39139380193376</c:v>
                </c:pt>
                <c:pt idx="1">
                  <c:v>812.50511255023025</c:v>
                </c:pt>
                <c:pt idx="2">
                  <c:v>732.52185840257835</c:v>
                </c:pt>
                <c:pt idx="3">
                  <c:v>1083.3401500669738</c:v>
                </c:pt>
                <c:pt idx="4">
                  <c:v>915.65232300322282</c:v>
                </c:pt>
                <c:pt idx="5">
                  <c:v>1354.1751875837176</c:v>
                </c:pt>
                <c:pt idx="6">
                  <c:v>1373.4784845048343</c:v>
                </c:pt>
                <c:pt idx="7">
                  <c:v>2031.2627813755757</c:v>
                </c:pt>
                <c:pt idx="8">
                  <c:v>1831.3046460064456</c:v>
                </c:pt>
                <c:pt idx="9">
                  <c:v>2708.3503751674352</c:v>
                </c:pt>
                <c:pt idx="10">
                  <c:v>2289.1308075080569</c:v>
                </c:pt>
                <c:pt idx="11">
                  <c:v>3385.4379689592947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89-4EB7-A8ED-77190AEB06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9359211124"/>
              <c:y val="0.934748412858649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4.1123683917237003E-3"/>
              <c:y val="0.256475614344082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477215949"/>
          <c:y val="0.18149667483569704"/>
          <c:w val="3.0932252764231224E-2"/>
          <c:h val="0.29063893224851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[ets2_energie.xlsx]Vyhodnotenie-86.1!PivotTable2</c:name>
    <c:fmtId val="7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86,10 €/t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zemný plyn</a:t>
            </a: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0296655841424916"/>
          <c:w val="0.83306007957256922"/>
          <c:h val="0.678438796723946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'Vyhodnotenie-86.1'!$C$79:$C$80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'Vyhodnotenie-86.1'!$C$81:$C$99</c:f>
              <c:numCache>
                <c:formatCode>#,##0.00</c:formatCode>
                <c:ptCount val="12"/>
                <c:pt idx="0">
                  <c:v>34.062869829827768</c:v>
                </c:pt>
                <c:pt idx="1">
                  <c:v>46.836446016013177</c:v>
                </c:pt>
                <c:pt idx="2">
                  <c:v>45.417159773103691</c:v>
                </c:pt>
                <c:pt idx="3">
                  <c:v>62.448594688017558</c:v>
                </c:pt>
                <c:pt idx="4">
                  <c:v>56.771449716379607</c:v>
                </c:pt>
                <c:pt idx="5">
                  <c:v>78.060743360021959</c:v>
                </c:pt>
                <c:pt idx="6">
                  <c:v>85.15717457456941</c:v>
                </c:pt>
                <c:pt idx="7">
                  <c:v>117.09111504003293</c:v>
                </c:pt>
                <c:pt idx="8">
                  <c:v>113.54289943275921</c:v>
                </c:pt>
                <c:pt idx="9">
                  <c:v>156.12148672004392</c:v>
                </c:pt>
                <c:pt idx="10">
                  <c:v>141.92862429094899</c:v>
                </c:pt>
                <c:pt idx="11">
                  <c:v>195.15185840005492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EC-43BF-9E3B-CEA28B382962}"/>
            </c:ext>
          </c:extLst>
        </c:ser>
        <c:ser>
          <c:idx val="1"/>
          <c:order val="1"/>
          <c:tx>
            <c:strRef>
              <c:f>'Vyhodnotenie-86.1'!$D$79:$D$80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'Vyhodnotenie-86.1'!$D$81:$D$99</c:f>
              <c:numCache>
                <c:formatCode>#,##0.00</c:formatCode>
                <c:ptCount val="12"/>
                <c:pt idx="0">
                  <c:v>79.196172354349542</c:v>
                </c:pt>
                <c:pt idx="1">
                  <c:v>109.85275520119454</c:v>
                </c:pt>
                <c:pt idx="2">
                  <c:v>105.59489647246606</c:v>
                </c:pt>
                <c:pt idx="3">
                  <c:v>146.47034026825938</c:v>
                </c:pt>
                <c:pt idx="4">
                  <c:v>131.99362059058259</c:v>
                </c:pt>
                <c:pt idx="5">
                  <c:v>183.08792533532423</c:v>
                </c:pt>
                <c:pt idx="6">
                  <c:v>197.99043088587391</c:v>
                </c:pt>
                <c:pt idx="7">
                  <c:v>274.63188800298639</c:v>
                </c:pt>
                <c:pt idx="8">
                  <c:v>263.98724118116519</c:v>
                </c:pt>
                <c:pt idx="9">
                  <c:v>366.17585067064846</c:v>
                </c:pt>
                <c:pt idx="10">
                  <c:v>329.98405147645644</c:v>
                </c:pt>
                <c:pt idx="11">
                  <c:v>457.71981333831059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EC-43BF-9E3B-CEA28B382962}"/>
            </c:ext>
          </c:extLst>
        </c:ser>
        <c:ser>
          <c:idx val="2"/>
          <c:order val="2"/>
          <c:tx>
            <c:strRef>
              <c:f>'Vyhodnotenie-86.1'!$E$79:$E$80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'Vyhodnotenie-86.1'!$E$81:$E$99</c:f>
              <c:numCache>
                <c:formatCode>#,##0.00</c:formatCode>
                <c:ptCount val="12"/>
                <c:pt idx="0">
                  <c:v>124.32947487887134</c:v>
                </c:pt>
                <c:pt idx="1">
                  <c:v>172.3013498892121</c:v>
                </c:pt>
                <c:pt idx="2">
                  <c:v>165.77263317182846</c:v>
                </c:pt>
                <c:pt idx="3">
                  <c:v>229.73513318561615</c:v>
                </c:pt>
                <c:pt idx="4">
                  <c:v>207.21579146478553</c:v>
                </c:pt>
                <c:pt idx="5">
                  <c:v>287.16891648202017</c:v>
                </c:pt>
                <c:pt idx="6">
                  <c:v>310.82368719717834</c:v>
                </c:pt>
                <c:pt idx="7">
                  <c:v>430.75337472303022</c:v>
                </c:pt>
                <c:pt idx="8">
                  <c:v>414.43158292957105</c:v>
                </c:pt>
                <c:pt idx="9">
                  <c:v>574.33783296404033</c:v>
                </c:pt>
                <c:pt idx="10">
                  <c:v>518.03947866196393</c:v>
                </c:pt>
                <c:pt idx="11">
                  <c:v>717.92229120505044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EC-43BF-9E3B-CEA28B382962}"/>
            </c:ext>
          </c:extLst>
        </c:ser>
        <c:ser>
          <c:idx val="3"/>
          <c:order val="3"/>
          <c:tx>
            <c:strRef>
              <c:f>'Vyhodnotenie-86.1'!$F$79:$F$80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'Vyhodnotenie-86.1'!$F$81:$F$99</c:f>
              <c:numCache>
                <c:formatCode>#,##0.00</c:formatCode>
                <c:ptCount val="12"/>
                <c:pt idx="0">
                  <c:v>168.89506290622936</c:v>
                </c:pt>
                <c:pt idx="1">
                  <c:v>234.74994457722968</c:v>
                </c:pt>
                <c:pt idx="2">
                  <c:v>225.19341720830576</c:v>
                </c:pt>
                <c:pt idx="3">
                  <c:v>312.99992610297289</c:v>
                </c:pt>
                <c:pt idx="4">
                  <c:v>281.49177151038219</c:v>
                </c:pt>
                <c:pt idx="5">
                  <c:v>391.24990762871607</c:v>
                </c:pt>
                <c:pt idx="6">
                  <c:v>422.23765726557332</c:v>
                </c:pt>
                <c:pt idx="7">
                  <c:v>586.87486144307422</c:v>
                </c:pt>
                <c:pt idx="8">
                  <c:v>562.98354302076439</c:v>
                </c:pt>
                <c:pt idx="9">
                  <c:v>782.49981525743215</c:v>
                </c:pt>
                <c:pt idx="10">
                  <c:v>703.72942877595551</c:v>
                </c:pt>
                <c:pt idx="11">
                  <c:v>978.12476907179018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EC-43BF-9E3B-CEA28B382962}"/>
            </c:ext>
          </c:extLst>
        </c:ser>
        <c:ser>
          <c:idx val="4"/>
          <c:order val="4"/>
          <c:tx>
            <c:strRef>
              <c:f>'Vyhodnotenie-86.1'!$G$79:$G$80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'Vyhodnotenie-86.1'!$G$81:$G$99</c:f>
              <c:numCache>
                <c:formatCode>#,##0.00</c:formatCode>
                <c:ptCount val="12"/>
                <c:pt idx="0">
                  <c:v>214.02836543075114</c:v>
                </c:pt>
                <c:pt idx="1">
                  <c:v>297.19853926524723</c:v>
                </c:pt>
                <c:pt idx="2">
                  <c:v>285.37115390766809</c:v>
                </c:pt>
                <c:pt idx="3">
                  <c:v>396.26471902032966</c:v>
                </c:pt>
                <c:pt idx="4">
                  <c:v>356.71394238458521</c:v>
                </c:pt>
                <c:pt idx="5">
                  <c:v>495.33089877541198</c:v>
                </c:pt>
                <c:pt idx="6">
                  <c:v>535.07091357687784</c:v>
                </c:pt>
                <c:pt idx="7">
                  <c:v>742.99634816311811</c:v>
                </c:pt>
                <c:pt idx="8">
                  <c:v>713.42788476917042</c:v>
                </c:pt>
                <c:pt idx="9">
                  <c:v>990.66179755082396</c:v>
                </c:pt>
                <c:pt idx="10">
                  <c:v>891.78485596146299</c:v>
                </c:pt>
                <c:pt idx="11">
                  <c:v>1238.3272469385302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EC-43BF-9E3B-CEA28B382962}"/>
            </c:ext>
          </c:extLst>
        </c:ser>
        <c:ser>
          <c:idx val="5"/>
          <c:order val="5"/>
          <c:tx>
            <c:strRef>
              <c:f>'Vyhodnotenie-86.1'!$H$79:$H$80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'Vyhodnotenie-86.1'!$H$81:$H$99</c:f>
              <c:numCache>
                <c:formatCode>#,##0.00</c:formatCode>
                <c:ptCount val="12"/>
                <c:pt idx="0">
                  <c:v>258.59395345810907</c:v>
                </c:pt>
                <c:pt idx="1">
                  <c:v>359.64713395326476</c:v>
                </c:pt>
                <c:pt idx="2">
                  <c:v>344.79193794414545</c:v>
                </c:pt>
                <c:pt idx="3">
                  <c:v>479.52951193768644</c:v>
                </c:pt>
                <c:pt idx="4">
                  <c:v>430.98992243018188</c:v>
                </c:pt>
                <c:pt idx="5">
                  <c:v>599.411889922108</c:v>
                </c:pt>
                <c:pt idx="6">
                  <c:v>646.48488364527282</c:v>
                </c:pt>
                <c:pt idx="7">
                  <c:v>899.11783488316212</c:v>
                </c:pt>
                <c:pt idx="8">
                  <c:v>861.97984486036376</c:v>
                </c:pt>
                <c:pt idx="9">
                  <c:v>1198.823779844216</c:v>
                </c:pt>
                <c:pt idx="10">
                  <c:v>1077.4748060754546</c:v>
                </c:pt>
                <c:pt idx="11">
                  <c:v>1498.52972480527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EC-43BF-9E3B-CEA28B382962}"/>
            </c:ext>
          </c:extLst>
        </c:ser>
        <c:ser>
          <c:idx val="6"/>
          <c:order val="6"/>
          <c:tx>
            <c:strRef>
              <c:f>'Vyhodnotenie-86.1'!$I$79:$I$80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'Vyhodnotenie-86.1'!$B$81:$B$99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'Vyhodnotenie-86.1'!$I$81:$I$99</c:f>
              <c:numCache>
                <c:formatCode>#,##0.00</c:formatCode>
                <c:ptCount val="12"/>
                <c:pt idx="0">
                  <c:v>384.55259770599633</c:v>
                </c:pt>
                <c:pt idx="1">
                  <c:v>568.7219625308486</c:v>
                </c:pt>
                <c:pt idx="2">
                  <c:v>512.73679694132852</c:v>
                </c:pt>
                <c:pt idx="3">
                  <c:v>758.2959500411315</c:v>
                </c:pt>
                <c:pt idx="4">
                  <c:v>640.92099617666054</c:v>
                </c:pt>
                <c:pt idx="5">
                  <c:v>947.86993755141441</c:v>
                </c:pt>
                <c:pt idx="6">
                  <c:v>961.38149426499092</c:v>
                </c:pt>
                <c:pt idx="7">
                  <c:v>1421.8049063271217</c:v>
                </c:pt>
                <c:pt idx="8">
                  <c:v>1281.8419923533211</c:v>
                </c:pt>
                <c:pt idx="9">
                  <c:v>1895.7398751028288</c:v>
                </c:pt>
                <c:pt idx="10">
                  <c:v>1602.3024904416513</c:v>
                </c:pt>
                <c:pt idx="11">
                  <c:v>2369.6748438785357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EC-43BF-9E3B-CEA28B3829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51521571853"/>
              <c:y val="0.947864417834671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2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3183132006337296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[ets2_energie.xlsx]Vyhodnotenie-86.1!PivotTable3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r>
              <a:rPr lang="en-US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V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ýška ročnej platby za emisné kvóty pri vykurovaní a príprave teplej vody z fosílnych palív pri sadzbe</a:t>
            </a:r>
            <a:b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</a:b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86,10 €/t CO</a:t>
            </a:r>
            <a:r>
              <a:rPr lang="sk-SK" sz="2400" b="1" i="0" u="none" strike="noStrike" kern="1200" spc="0" baseline="-2500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2</a:t>
            </a:r>
            <a:r>
              <a:rPr lang="sk-SK" sz="2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 podľa typu budovy, celkovej vykurovanej podlahovej plochy a energetickej triedy - </a:t>
            </a:r>
            <a:r>
              <a:rPr lang="sk-SK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č</a:t>
            </a:r>
            <a:r>
              <a:rPr lang="en-US" sz="24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Arial Narrow" panose="020B0606020202030204" pitchFamily="34" charset="0"/>
              </a:rPr>
              <a:t>ierne uhlie</a:t>
            </a:r>
            <a:endParaRPr lang="sk-SK" sz="24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0.11491082635472068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8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9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4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5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6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7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8.9870610651659869E-2"/>
          <c:y val="0.11171059666126916"/>
          <c:w val="0.83306007957256922"/>
          <c:h val="0.68426815555529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'Vyhodnotenie-86.1'!$C$154:$C$155</c:f>
              <c:strCache>
                <c:ptCount val="1"/>
                <c:pt idx="0">
                  <c:v>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'Vyhodnotenie-86.1'!$C$156:$C$174</c:f>
              <c:numCache>
                <c:formatCode>#,##0.00</c:formatCode>
                <c:ptCount val="12"/>
                <c:pt idx="0">
                  <c:v>71.513465142857143</c:v>
                </c:pt>
                <c:pt idx="1">
                  <c:v>98.331014571428554</c:v>
                </c:pt>
                <c:pt idx="2">
                  <c:v>95.351286857142867</c:v>
                </c:pt>
                <c:pt idx="3">
                  <c:v>131.1080194285714</c:v>
                </c:pt>
                <c:pt idx="4">
                  <c:v>119.18910857142856</c:v>
                </c:pt>
                <c:pt idx="5">
                  <c:v>163.88502428571428</c:v>
                </c:pt>
                <c:pt idx="6">
                  <c:v>178.78366285714284</c:v>
                </c:pt>
                <c:pt idx="7">
                  <c:v>245.82753642857142</c:v>
                </c:pt>
                <c:pt idx="8">
                  <c:v>238.37821714285712</c:v>
                </c:pt>
                <c:pt idx="9">
                  <c:v>327.77004857142856</c:v>
                </c:pt>
                <c:pt idx="10">
                  <c:v>297.97277142857138</c:v>
                </c:pt>
                <c:pt idx="11">
                  <c:v>409.7125607142857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D2-4251-B233-F80F6E8254B0}"/>
            </c:ext>
          </c:extLst>
        </c:ser>
        <c:ser>
          <c:idx val="1"/>
          <c:order val="1"/>
          <c:tx>
            <c:strRef>
              <c:f>'Vyhodnotenie-86.1'!$D$154:$D$155</c:f>
              <c:strCache>
                <c:ptCount val="1"/>
                <c:pt idx="0">
                  <c:v>B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'Vyhodnotenie-86.1'!$D$156:$D$174</c:f>
              <c:numCache>
                <c:formatCode>#,##0.00</c:formatCode>
                <c:ptCount val="12"/>
                <c:pt idx="0">
                  <c:v>166.26880645714289</c:v>
                </c:pt>
                <c:pt idx="1">
                  <c:v>230.6309250857143</c:v>
                </c:pt>
                <c:pt idx="2">
                  <c:v>221.69174194285716</c:v>
                </c:pt>
                <c:pt idx="3">
                  <c:v>307.50790011428569</c:v>
                </c:pt>
                <c:pt idx="4">
                  <c:v>277.11467742857144</c:v>
                </c:pt>
                <c:pt idx="5">
                  <c:v>384.3848751428572</c:v>
                </c:pt>
                <c:pt idx="6">
                  <c:v>415.6720161428571</c:v>
                </c:pt>
                <c:pt idx="7">
                  <c:v>576.57731271428577</c:v>
                </c:pt>
                <c:pt idx="8">
                  <c:v>554.22935485714288</c:v>
                </c:pt>
                <c:pt idx="9">
                  <c:v>768.76975028571439</c:v>
                </c:pt>
                <c:pt idx="10">
                  <c:v>692.7866935714286</c:v>
                </c:pt>
                <c:pt idx="11">
                  <c:v>960.96218785714279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D2-4251-B233-F80F6E8254B0}"/>
            </c:ext>
          </c:extLst>
        </c:ser>
        <c:ser>
          <c:idx val="2"/>
          <c:order val="2"/>
          <c:tx>
            <c:strRef>
              <c:f>'Vyhodnotenie-86.1'!$E$154:$E$155</c:f>
              <c:strCache>
                <c:ptCount val="1"/>
                <c:pt idx="0">
                  <c:v>C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'Vyhodnotenie-86.1'!$E$156:$E$174</c:f>
              <c:numCache>
                <c:formatCode>#,##0.00</c:formatCode>
                <c:ptCount val="12"/>
                <c:pt idx="0">
                  <c:v>261.02414777142855</c:v>
                </c:pt>
                <c:pt idx="1">
                  <c:v>361.73894451428578</c:v>
                </c:pt>
                <c:pt idx="2">
                  <c:v>348.03219702857143</c:v>
                </c:pt>
                <c:pt idx="3">
                  <c:v>482.31859268571424</c:v>
                </c:pt>
                <c:pt idx="4">
                  <c:v>435.04024628571426</c:v>
                </c:pt>
                <c:pt idx="5">
                  <c:v>602.89824085714292</c:v>
                </c:pt>
                <c:pt idx="6">
                  <c:v>652.56036942857145</c:v>
                </c:pt>
                <c:pt idx="7">
                  <c:v>904.34736128571421</c:v>
                </c:pt>
                <c:pt idx="8">
                  <c:v>870.08049257142852</c:v>
                </c:pt>
                <c:pt idx="9">
                  <c:v>1205.7964817142858</c:v>
                </c:pt>
                <c:pt idx="10">
                  <c:v>1087.6006157142858</c:v>
                </c:pt>
                <c:pt idx="11">
                  <c:v>1507.2456021428573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D2-4251-B233-F80F6E8254B0}"/>
            </c:ext>
          </c:extLst>
        </c:ser>
        <c:ser>
          <c:idx val="3"/>
          <c:order val="3"/>
          <c:tx>
            <c:strRef>
              <c:f>'Vyhodnotenie-86.1'!$F$154:$F$155</c:f>
              <c:strCache>
                <c:ptCount val="1"/>
                <c:pt idx="0">
                  <c:v>D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'Vyhodnotenie-86.1'!$F$156:$F$174</c:f>
              <c:numCache>
                <c:formatCode>#,##0.00</c:formatCode>
                <c:ptCount val="12"/>
                <c:pt idx="0">
                  <c:v>354.58759800000007</c:v>
                </c:pt>
                <c:pt idx="1">
                  <c:v>492.84696394285714</c:v>
                </c:pt>
                <c:pt idx="2">
                  <c:v>472.78346399999998</c:v>
                </c:pt>
                <c:pt idx="3">
                  <c:v>657.12928525714278</c:v>
                </c:pt>
                <c:pt idx="4">
                  <c:v>590.97933</c:v>
                </c:pt>
                <c:pt idx="5">
                  <c:v>821.41160657142836</c:v>
                </c:pt>
                <c:pt idx="6">
                  <c:v>886.46899499999995</c:v>
                </c:pt>
                <c:pt idx="7">
                  <c:v>1232.117409857143</c:v>
                </c:pt>
                <c:pt idx="8">
                  <c:v>1181.95866</c:v>
                </c:pt>
                <c:pt idx="9">
                  <c:v>1642.8232131428567</c:v>
                </c:pt>
                <c:pt idx="10">
                  <c:v>1477.4483249999998</c:v>
                </c:pt>
                <c:pt idx="11">
                  <c:v>2053.5290164285711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D2-4251-B233-F80F6E8254B0}"/>
            </c:ext>
          </c:extLst>
        </c:ser>
        <c:ser>
          <c:idx val="4"/>
          <c:order val="4"/>
          <c:tx>
            <c:strRef>
              <c:f>'Vyhodnotenie-86.1'!$G$154:$G$155</c:f>
              <c:strCache>
                <c:ptCount val="1"/>
                <c:pt idx="0">
                  <c:v>E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'Vyhodnotenie-86.1'!$G$156:$G$174</c:f>
              <c:numCache>
                <c:formatCode>#,##0.00</c:formatCode>
                <c:ptCount val="12"/>
                <c:pt idx="0">
                  <c:v>449.34293931428573</c:v>
                </c:pt>
                <c:pt idx="1">
                  <c:v>623.95498337142863</c:v>
                </c:pt>
                <c:pt idx="2">
                  <c:v>599.12391908571419</c:v>
                </c:pt>
                <c:pt idx="3">
                  <c:v>831.93997782857139</c:v>
                </c:pt>
                <c:pt idx="4">
                  <c:v>748.90489885714283</c:v>
                </c:pt>
                <c:pt idx="5">
                  <c:v>1039.9249722857141</c:v>
                </c:pt>
                <c:pt idx="6">
                  <c:v>1123.3573482857146</c:v>
                </c:pt>
                <c:pt idx="7">
                  <c:v>1559.8874584285713</c:v>
                </c:pt>
                <c:pt idx="8">
                  <c:v>1497.8097977142857</c:v>
                </c:pt>
                <c:pt idx="9">
                  <c:v>2079.8499445714283</c:v>
                </c:pt>
                <c:pt idx="10">
                  <c:v>1872.2622471428572</c:v>
                </c:pt>
                <c:pt idx="11">
                  <c:v>2599.8124307142857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D2-4251-B233-F80F6E8254B0}"/>
            </c:ext>
          </c:extLst>
        </c:ser>
        <c:ser>
          <c:idx val="5"/>
          <c:order val="5"/>
          <c:tx>
            <c:strRef>
              <c:f>'Vyhodnotenie-86.1'!$H$154:$H$155</c:f>
              <c:strCache>
                <c:ptCount val="1"/>
                <c:pt idx="0">
                  <c:v>F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'Vyhodnotenie-86.1'!$H$156:$H$174</c:f>
              <c:numCache>
                <c:formatCode>#,##0.00</c:formatCode>
                <c:ptCount val="12"/>
                <c:pt idx="0">
                  <c:v>542.90638954285714</c:v>
                </c:pt>
                <c:pt idx="1">
                  <c:v>755.06300279999994</c:v>
                </c:pt>
                <c:pt idx="2">
                  <c:v>723.87518605714274</c:v>
                </c:pt>
                <c:pt idx="3">
                  <c:v>1006.7506704</c:v>
                </c:pt>
                <c:pt idx="4">
                  <c:v>904.84398257142846</c:v>
                </c:pt>
                <c:pt idx="5">
                  <c:v>1258.4383379999999</c:v>
                </c:pt>
                <c:pt idx="6">
                  <c:v>1357.2659738571429</c:v>
                </c:pt>
                <c:pt idx="7">
                  <c:v>1887.6575070000004</c:v>
                </c:pt>
                <c:pt idx="8">
                  <c:v>1809.6879651428569</c:v>
                </c:pt>
                <c:pt idx="9">
                  <c:v>2516.8766759999999</c:v>
                </c:pt>
                <c:pt idx="10">
                  <c:v>2262.1099564285719</c:v>
                </c:pt>
                <c:pt idx="11">
                  <c:v>3146.0958449999998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0D2-4251-B233-F80F6E8254B0}"/>
            </c:ext>
          </c:extLst>
        </c:ser>
        <c:ser>
          <c:idx val="6"/>
          <c:order val="6"/>
          <c:tx>
            <c:strRef>
              <c:f>'Vyhodnotenie-86.1'!$I$154:$I$155</c:f>
              <c:strCache>
                <c:ptCount val="1"/>
                <c:pt idx="0">
                  <c:v>G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'Vyhodnotenie-86.1'!$B$156:$B$174</c:f>
              <c:multiLvlStrCache>
                <c:ptCount val="12"/>
                <c:lvl>
                  <c:pt idx="0">
                    <c:v>byt</c:v>
                  </c:pt>
                  <c:pt idx="1">
                    <c:v>rodinný dom</c:v>
                  </c:pt>
                  <c:pt idx="2">
                    <c:v>byt</c:v>
                  </c:pt>
                  <c:pt idx="3">
                    <c:v>rodinný dom</c:v>
                  </c:pt>
                  <c:pt idx="4">
                    <c:v>byt</c:v>
                  </c:pt>
                  <c:pt idx="5">
                    <c:v>rodinný dom</c:v>
                  </c:pt>
                  <c:pt idx="6">
                    <c:v>byt</c:v>
                  </c:pt>
                  <c:pt idx="7">
                    <c:v>rodinný dom</c:v>
                  </c:pt>
                  <c:pt idx="8">
                    <c:v>byt</c:v>
                  </c:pt>
                  <c:pt idx="9">
                    <c:v>rodinný dom</c:v>
                  </c:pt>
                  <c:pt idx="10">
                    <c:v>byt</c:v>
                  </c:pt>
                  <c:pt idx="11">
                    <c:v>rodinný dom</c:v>
                  </c:pt>
                </c:lvl>
                <c:lvl>
                  <c:pt idx="0">
                    <c:v>60</c:v>
                  </c:pt>
                  <c:pt idx="2">
                    <c:v>80</c:v>
                  </c:pt>
                  <c:pt idx="4">
                    <c:v>100</c:v>
                  </c:pt>
                  <c:pt idx="6">
                    <c:v>150</c:v>
                  </c:pt>
                  <c:pt idx="8">
                    <c:v>200</c:v>
                  </c:pt>
                  <c:pt idx="10">
                    <c:v>250</c:v>
                  </c:pt>
                </c:lvl>
              </c:multiLvlStrCache>
            </c:multiLvlStrRef>
          </c:cat>
          <c:val>
            <c:numRef>
              <c:f>'Vyhodnotenie-86.1'!$I$156:$I$174</c:f>
              <c:numCache>
                <c:formatCode>#,##0.00</c:formatCode>
                <c:ptCount val="12"/>
                <c:pt idx="0">
                  <c:v>807.35090522412361</c:v>
                </c:pt>
                <c:pt idx="1">
                  <c:v>1194.006213998229</c:v>
                </c:pt>
                <c:pt idx="2">
                  <c:v>1076.467873632165</c:v>
                </c:pt>
                <c:pt idx="3">
                  <c:v>1592.0082853309718</c:v>
                </c:pt>
                <c:pt idx="4">
                  <c:v>1345.584842040206</c:v>
                </c:pt>
                <c:pt idx="5">
                  <c:v>1990.0103566637149</c:v>
                </c:pt>
                <c:pt idx="6">
                  <c:v>2018.3772630603089</c:v>
                </c:pt>
                <c:pt idx="7">
                  <c:v>2985.0155349955726</c:v>
                </c:pt>
                <c:pt idx="8">
                  <c:v>2691.169684080412</c:v>
                </c:pt>
                <c:pt idx="9">
                  <c:v>3980.0207133274298</c:v>
                </c:pt>
                <c:pt idx="10">
                  <c:v>3363.9621051005151</c:v>
                </c:pt>
                <c:pt idx="11">
                  <c:v>4975.0258916592875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D2-4251-B233-F80F6E8254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8"/>
        <c:overlap val="-27"/>
        <c:axId val="356038255"/>
        <c:axId val="356046415"/>
      </c:barChart>
      <c:catAx>
        <c:axId val="356038255"/>
        <c:scaling>
          <c:orientation val="minMax"/>
        </c:scaling>
        <c:delete val="0"/>
        <c:axPos val="b"/>
        <c:min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Typ budovy | </a:t>
                </a:r>
                <a:r>
                  <a:rPr lang="sk-SK"/>
                  <a:t>upravovaná</a:t>
                </a:r>
                <a:r>
                  <a:rPr lang="sk-SK" baseline="0"/>
                  <a:t> podlahová plocha </a:t>
                </a:r>
                <a:r>
                  <a:rPr lang="en-US" baseline="0"/>
                  <a:t>[m</a:t>
                </a:r>
                <a:r>
                  <a:rPr lang="en-US" sz="2000" b="0" i="0" u="none" strike="noStrike" baseline="0"/>
                  <a:t>²</a:t>
                </a:r>
                <a:r>
                  <a:rPr lang="en-US" baseline="0"/>
                  <a:t>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0.31693848822530402"/>
              <c:y val="0.960980475205201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46415"/>
        <c:crosses val="autoZero"/>
        <c:auto val="1"/>
        <c:lblAlgn val="ctr"/>
        <c:lblOffset val="100"/>
        <c:noMultiLvlLbl val="0"/>
      </c:catAx>
      <c:valAx>
        <c:axId val="35604641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r>
                  <a:rPr lang="en-US"/>
                  <a:t>Platba za ETS2</a:t>
                </a:r>
                <a:r>
                  <a:rPr lang="en-US" baseline="0"/>
                  <a:t> [€</a:t>
                </a:r>
                <a:r>
                  <a:rPr lang="sk-SK" baseline="0"/>
                  <a:t>/rok</a:t>
                </a:r>
                <a:r>
                  <a:rPr lang="en-US" baseline="0"/>
                  <a:t> s DPH]</a:t>
                </a:r>
                <a:endParaRPr lang="sk-SK"/>
              </a:p>
            </c:rich>
          </c:tx>
          <c:layout>
            <c:manualLayout>
              <c:xMode val="edge"/>
              <c:yMode val="edge"/>
              <c:x val="8.3756401250368838E-3"/>
              <c:y val="0.190672768468044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Arial Narrow" panose="020B0606020202030204" pitchFamily="34" charset="0"/>
                  <a:ea typeface="+mn-ea"/>
                  <a:cs typeface="+mn-cs"/>
                </a:defRPr>
              </a:pPr>
              <a:endParaRPr lang="sk-SK"/>
            </a:p>
          </c:txPr>
        </c:title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 Narrow" panose="020B0606020202030204" pitchFamily="34" charset="0"/>
                <a:ea typeface="+mn-ea"/>
                <a:cs typeface="+mn-cs"/>
              </a:defRPr>
            </a:pPr>
            <a:endParaRPr lang="sk-SK"/>
          </a:p>
        </c:txPr>
        <c:crossAx val="356038255"/>
        <c:crosses val="autoZero"/>
        <c:crossBetween val="between"/>
        <c:majorUnit val="400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3486686272397213"/>
          <c:y val="0.14011037081903222"/>
          <c:w val="3.0103806228373699E-2"/>
          <c:h val="0.289957701575613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 Narrow" panose="020B0606020202030204" pitchFamily="34" charset="0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>
          <a:latin typeface="Arial Narrow" panose="020B0606020202030204" pitchFamily="34" charset="0"/>
        </a:defRPr>
      </a:pPr>
      <a:endParaRPr lang="sk-SK"/>
    </a:p>
  </c:txPr>
  <c:printSettings>
    <c:headerFooter/>
    <c:pageMargins b="0.75" l="0.7" r="0.7" t="0.75" header="0.3" footer="0.3"/>
    <c:pageSetup/>
  </c:printSettings>
  <c:userShapes r:id="rId3"/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22130</xdr:colOff>
      <xdr:row>26</xdr:row>
      <xdr:rowOff>33617</xdr:rowOff>
    </xdr:from>
    <xdr:to>
      <xdr:col>23</xdr:col>
      <xdr:colOff>275104</xdr:colOff>
      <xdr:row>67</xdr:row>
      <xdr:rowOff>136150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78C29A4-1922-528A-6C71-A9FCBF50BF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100</xdr:row>
      <xdr:rowOff>207817</xdr:rowOff>
    </xdr:from>
    <xdr:to>
      <xdr:col>24</xdr:col>
      <xdr:colOff>171450</xdr:colOff>
      <xdr:row>142</xdr:row>
      <xdr:rowOff>121226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C6C521C-FCC1-449A-A8DC-5066E15728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85725</xdr:colOff>
      <xdr:row>217</xdr:row>
      <xdr:rowOff>122959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FD57079-4D25-476F-8BD4-23FC88CDF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200025</xdr:colOff>
      <xdr:row>287</xdr:row>
      <xdr:rowOff>122959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31B0B18-29AA-48FB-AB8E-45B6BEFCA6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24</xdr:col>
      <xdr:colOff>200025</xdr:colOff>
      <xdr:row>356</xdr:row>
      <xdr:rowOff>122959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5390A2A-72C2-46CC-B0BB-609E1EA68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4760</xdr:colOff>
      <xdr:row>372</xdr:row>
      <xdr:rowOff>209549</xdr:rowOff>
    </xdr:from>
    <xdr:to>
      <xdr:col>17</xdr:col>
      <xdr:colOff>276224</xdr:colOff>
      <xdr:row>402</xdr:row>
      <xdr:rowOff>104774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2EB775A-A6C8-4320-50EC-0789501D281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22130</xdr:colOff>
      <xdr:row>26</xdr:row>
      <xdr:rowOff>33617</xdr:rowOff>
    </xdr:from>
    <xdr:to>
      <xdr:col>23</xdr:col>
      <xdr:colOff>275104</xdr:colOff>
      <xdr:row>67</xdr:row>
      <xdr:rowOff>136150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ADD363-ACED-46A9-BE92-42FFABA9ED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100</xdr:row>
      <xdr:rowOff>207817</xdr:rowOff>
    </xdr:from>
    <xdr:to>
      <xdr:col>24</xdr:col>
      <xdr:colOff>171450</xdr:colOff>
      <xdr:row>142</xdr:row>
      <xdr:rowOff>121226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E86D5D-B491-44DF-969B-E92C8F566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85725</xdr:colOff>
      <xdr:row>217</xdr:row>
      <xdr:rowOff>122959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011919C-EE52-4AD3-A355-348E33081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200025</xdr:colOff>
      <xdr:row>287</xdr:row>
      <xdr:rowOff>122959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C84E6DB-89EA-496F-AD24-430F64B3BA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557892</xdr:colOff>
      <xdr:row>315</xdr:row>
      <xdr:rowOff>0</xdr:rowOff>
    </xdr:from>
    <xdr:to>
      <xdr:col>24</xdr:col>
      <xdr:colOff>145596</xdr:colOff>
      <xdr:row>356</xdr:row>
      <xdr:rowOff>122959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802BCEF1-EE4F-465F-9D73-DED472B0D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4760</xdr:colOff>
      <xdr:row>372</xdr:row>
      <xdr:rowOff>209549</xdr:rowOff>
    </xdr:from>
    <xdr:to>
      <xdr:col>17</xdr:col>
      <xdr:colOff>276224</xdr:colOff>
      <xdr:row>402</xdr:row>
      <xdr:rowOff>104774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77AD683-63B3-484D-B45E-121AAB0F2E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0.93922</cdr:x>
      <cdr:y>0.48038</cdr:y>
    </cdr:from>
    <cdr:to>
      <cdr:x>0.9611</cdr:x>
      <cdr:y>0.71155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4268023" y="5005511"/>
          <a:ext cx="2009856" cy="351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22130</xdr:colOff>
      <xdr:row>26</xdr:row>
      <xdr:rowOff>33617</xdr:rowOff>
    </xdr:from>
    <xdr:to>
      <xdr:col>23</xdr:col>
      <xdr:colOff>275104</xdr:colOff>
      <xdr:row>67</xdr:row>
      <xdr:rowOff>136150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FD476F3-18F3-4290-AC54-EE0A09D43F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100</xdr:row>
      <xdr:rowOff>207817</xdr:rowOff>
    </xdr:from>
    <xdr:to>
      <xdr:col>24</xdr:col>
      <xdr:colOff>171450</xdr:colOff>
      <xdr:row>142</xdr:row>
      <xdr:rowOff>121226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480249D-CC39-4ECC-B76E-9EE51DF8A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85725</xdr:colOff>
      <xdr:row>217</xdr:row>
      <xdr:rowOff>122959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96F56A7-B429-4F7D-9F03-39BB9CD58A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200025</xdr:colOff>
      <xdr:row>287</xdr:row>
      <xdr:rowOff>122959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0597D8A-1CF3-4521-9359-4C0D6E1AE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24</xdr:col>
      <xdr:colOff>200025</xdr:colOff>
      <xdr:row>356</xdr:row>
      <xdr:rowOff>122959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5EF0FEAA-A50E-4DB8-9C75-DCC76D995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4760</xdr:colOff>
      <xdr:row>372</xdr:row>
      <xdr:rowOff>209549</xdr:rowOff>
    </xdr:from>
    <xdr:to>
      <xdr:col>17</xdr:col>
      <xdr:colOff>276224</xdr:colOff>
      <xdr:row>402</xdr:row>
      <xdr:rowOff>104774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CF36CAAA-BC1E-4CE7-B1F7-155765D5E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0.93922</cdr:x>
      <cdr:y>0.48038</cdr:y>
    </cdr:from>
    <cdr:to>
      <cdr:x>0.9611</cdr:x>
      <cdr:y>0.71155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4268023" y="5005511"/>
          <a:ext cx="2009856" cy="351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0.93922</cdr:x>
      <cdr:y>0.48038</cdr:y>
    </cdr:from>
    <cdr:to>
      <cdr:x>0.9611</cdr:x>
      <cdr:y>0.71155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4268023" y="5005511"/>
          <a:ext cx="2009856" cy="351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22130</xdr:colOff>
      <xdr:row>26</xdr:row>
      <xdr:rowOff>33617</xdr:rowOff>
    </xdr:from>
    <xdr:to>
      <xdr:col>23</xdr:col>
      <xdr:colOff>275104</xdr:colOff>
      <xdr:row>67</xdr:row>
      <xdr:rowOff>136150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671523B-A752-48F0-A6D4-C9BEF076CE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100</xdr:row>
      <xdr:rowOff>207817</xdr:rowOff>
    </xdr:from>
    <xdr:to>
      <xdr:col>24</xdr:col>
      <xdr:colOff>171450</xdr:colOff>
      <xdr:row>142</xdr:row>
      <xdr:rowOff>121226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20F4B0C-522B-4D2F-99EC-0861936CA8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85725</xdr:colOff>
      <xdr:row>217</xdr:row>
      <xdr:rowOff>122959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6E09A4E-D2B8-44B0-90E2-8163C0D2C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200025</xdr:colOff>
      <xdr:row>287</xdr:row>
      <xdr:rowOff>122959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A26DEF1-CB85-42F1-B75F-BA95E934A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24</xdr:col>
      <xdr:colOff>200025</xdr:colOff>
      <xdr:row>356</xdr:row>
      <xdr:rowOff>122959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F8276FE3-2282-4DE2-87CD-9922FC344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4760</xdr:colOff>
      <xdr:row>372</xdr:row>
      <xdr:rowOff>209549</xdr:rowOff>
    </xdr:from>
    <xdr:to>
      <xdr:col>17</xdr:col>
      <xdr:colOff>276224</xdr:colOff>
      <xdr:row>402</xdr:row>
      <xdr:rowOff>104774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4A1193F6-58B4-4978-98AC-DC85B1256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0.93922</cdr:x>
      <cdr:y>0.48038</cdr:y>
    </cdr:from>
    <cdr:to>
      <cdr:x>0.9611</cdr:x>
      <cdr:y>0.71155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4268023" y="5005511"/>
          <a:ext cx="2009856" cy="351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24</xdr:row>
      <xdr:rowOff>38099</xdr:rowOff>
    </xdr:from>
    <xdr:to>
      <xdr:col>11</xdr:col>
      <xdr:colOff>142875</xdr:colOff>
      <xdr:row>57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728037D-72CB-D1D0-27E5-229748AF81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78</xdr:row>
      <xdr:rowOff>0</xdr:rowOff>
    </xdr:from>
    <xdr:to>
      <xdr:col>10</xdr:col>
      <xdr:colOff>1495426</xdr:colOff>
      <xdr:row>111</xdr:row>
      <xdr:rowOff>28576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94714C1C-9FED-4DE8-B512-7196DEB35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10</xdr:col>
      <xdr:colOff>1238251</xdr:colOff>
      <xdr:row>164</xdr:row>
      <xdr:rowOff>28576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CADB2C-EC65-47AB-B780-D94ED8CB5C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185</xdr:row>
      <xdr:rowOff>0</xdr:rowOff>
    </xdr:from>
    <xdr:to>
      <xdr:col>10</xdr:col>
      <xdr:colOff>428626</xdr:colOff>
      <xdr:row>218</xdr:row>
      <xdr:rowOff>28576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3C7F0E2-ED55-4999-BA33-19EFC7BF0B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239</xdr:row>
      <xdr:rowOff>0</xdr:rowOff>
    </xdr:from>
    <xdr:to>
      <xdr:col>10</xdr:col>
      <xdr:colOff>323851</xdr:colOff>
      <xdr:row>272</xdr:row>
      <xdr:rowOff>28576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274E9B00-D9AB-4612-BE2A-B34743A199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22130</xdr:colOff>
      <xdr:row>26</xdr:row>
      <xdr:rowOff>33617</xdr:rowOff>
    </xdr:from>
    <xdr:to>
      <xdr:col>23</xdr:col>
      <xdr:colOff>275104</xdr:colOff>
      <xdr:row>67</xdr:row>
      <xdr:rowOff>136150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8E388B8-F230-4570-B251-1F8219326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100</xdr:row>
      <xdr:rowOff>207817</xdr:rowOff>
    </xdr:from>
    <xdr:to>
      <xdr:col>24</xdr:col>
      <xdr:colOff>171450</xdr:colOff>
      <xdr:row>142</xdr:row>
      <xdr:rowOff>121226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B25262-7CC0-4832-BFF5-244DD3710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176</xdr:row>
      <xdr:rowOff>0</xdr:rowOff>
    </xdr:from>
    <xdr:to>
      <xdr:col>24</xdr:col>
      <xdr:colOff>85725</xdr:colOff>
      <xdr:row>217</xdr:row>
      <xdr:rowOff>122959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686C62A3-1DCC-4CB8-931D-460EE96F96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246</xdr:row>
      <xdr:rowOff>0</xdr:rowOff>
    </xdr:from>
    <xdr:to>
      <xdr:col>24</xdr:col>
      <xdr:colOff>200025</xdr:colOff>
      <xdr:row>287</xdr:row>
      <xdr:rowOff>122959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73C4740-F285-446D-901A-44B41DB996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315</xdr:row>
      <xdr:rowOff>0</xdr:rowOff>
    </xdr:from>
    <xdr:to>
      <xdr:col>24</xdr:col>
      <xdr:colOff>200025</xdr:colOff>
      <xdr:row>356</xdr:row>
      <xdr:rowOff>122959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5D02303-8F58-442E-AA38-A60B147E72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4760</xdr:colOff>
      <xdr:row>372</xdr:row>
      <xdr:rowOff>209549</xdr:rowOff>
    </xdr:from>
    <xdr:to>
      <xdr:col>17</xdr:col>
      <xdr:colOff>276224</xdr:colOff>
      <xdr:row>402</xdr:row>
      <xdr:rowOff>104774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80822E78-E5F5-48E5-97FD-0C2441FD0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0.93922</cdr:x>
      <cdr:y>0.48038</cdr:y>
    </cdr:from>
    <cdr:to>
      <cdr:x>0.9611</cdr:x>
      <cdr:y>0.71155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4268023" y="5005511"/>
          <a:ext cx="2009856" cy="3516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0.93576</cdr:x>
      <cdr:y>0.44489</cdr:y>
    </cdr:from>
    <cdr:to>
      <cdr:x>0.95543</cdr:x>
      <cdr:y>0.67116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48FE5B02-2915-6C9A-C58C-F5C5002CA53C}"/>
            </a:ext>
          </a:extLst>
        </cdr:cNvPr>
        <cdr:cNvSpPr txBox="1"/>
      </cdr:nvSpPr>
      <cdr:spPr>
        <a:xfrm xmlns:a="http://schemas.openxmlformats.org/drawingml/2006/main" rot="16200000">
          <a:off x="13111371" y="4675795"/>
          <a:ext cx="1955336" cy="2930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k-SK" sz="2000" kern="1200">
              <a:latin typeface="Arial Narrow" panose="020B0606020202030204" pitchFamily="34" charset="0"/>
            </a:rPr>
            <a:t>Energetická</a:t>
          </a:r>
          <a:r>
            <a:rPr lang="sk-SK" sz="2000" kern="1200" baseline="0">
              <a:latin typeface="Arial Narrow" panose="020B0606020202030204" pitchFamily="34" charset="0"/>
            </a:rPr>
            <a:t> trieda</a:t>
          </a:r>
        </a:p>
      </cdr:txBody>
    </cdr:sp>
  </cdr:relSizeAnchor>
</c:userShape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3194445" createdVersion="5" refreshedVersion="8" minRefreshableVersion="3" recordCount="0" supportSubquery="1" supportAdvancedDrill="1" xr:uid="{3316DF77-4958-4103-96C1-88067226B3C5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1990743" createdVersion="5" refreshedVersion="8" minRefreshableVersion="3" recordCount="0" supportSubquery="1" supportAdvancedDrill="1" xr:uid="{3C172B1B-7E82-47F7-94CD-95BDACED79B9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2916667" createdVersion="5" refreshedVersion="8" minRefreshableVersion="3" recordCount="0" supportSubquery="1" supportAdvancedDrill="1" xr:uid="{7D21D4D6-69B8-42BF-A7C7-FE1E30E2E417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3842591" createdVersion="5" refreshedVersion="8" minRefreshableVersion="3" recordCount="0" supportSubquery="1" supportAdvancedDrill="1" xr:uid="{2BF22247-6020-427D-8CAF-1A1F0D382A94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4768522" createdVersion="5" refreshedVersion="8" minRefreshableVersion="3" recordCount="0" supportSubquery="1" supportAdvancedDrill="1" xr:uid="{66021E9B-2DC7-4E52-BBA3-73AB7F6EDFDF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5694446" createdVersion="5" refreshedVersion="8" minRefreshableVersion="3" recordCount="0" supportSubquery="1" supportAdvancedDrill="1" xr:uid="{D3E82988-17F3-484A-85A0-C736F9B25016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662037" createdVersion="5" refreshedVersion="8" minRefreshableVersion="3" recordCount="0" supportSubquery="1" supportAdvancedDrill="1" xr:uid="{C83D11F2-E4EF-4003-B3A5-30BEA85B3DC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7546293" createdVersion="5" refreshedVersion="8" minRefreshableVersion="3" recordCount="0" supportSubquery="1" supportAdvancedDrill="1" xr:uid="{221BE25C-D028-496F-811A-37E37395A1A9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8472224" createdVersion="5" refreshedVersion="8" minRefreshableVersion="3" recordCount="0" supportSubquery="1" supportAdvancedDrill="1" xr:uid="{E830DEFA-76AD-40DE-9CB3-80DD8BC8F17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9398148" createdVersion="5" refreshedVersion="8" minRefreshableVersion="3" recordCount="0" supportSubquery="1" supportAdvancedDrill="1" xr:uid="{69DC8DAD-9BF7-4F76-8116-7FA56DC3DE72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0324072" createdVersion="5" refreshedVersion="8" minRefreshableVersion="3" recordCount="0" supportSubquery="1" supportAdvancedDrill="1" xr:uid="{B81C9284-71B4-498F-83B0-F0073A8DF28B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2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3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4120369" createdVersion="5" refreshedVersion="8" minRefreshableVersion="3" recordCount="0" supportSubquery="1" supportAdvancedDrill="1" xr:uid="{29DA8E2B-38CA-4E88-8A62-7B28B96CB637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1134257" createdVersion="5" refreshedVersion="8" minRefreshableVersion="3" recordCount="0" supportSubquery="1" supportAdvancedDrill="1" xr:uid="{523B7CD5-7D3D-4197-8EB8-6C96C1E57090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2407404" createdVersion="5" refreshedVersion="8" minRefreshableVersion="3" recordCount="0" supportSubquery="1" supportAdvancedDrill="1" xr:uid="{B4EB8C8D-CE0C-4885-A28E-E2C407D726F1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3217589" createdVersion="5" refreshedVersion="8" minRefreshableVersion="3" recordCount="0" supportSubquery="1" supportAdvancedDrill="1" xr:uid="{79B92A9E-10E1-4D6F-BB76-19014943721C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4143521" createdVersion="5" refreshedVersion="8" minRefreshableVersion="3" recordCount="0" supportSubquery="1" supportAdvancedDrill="1" xr:uid="{48AF7A08-575E-4B30-B7B1-FADC6DEE742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5069444" createdVersion="5" refreshedVersion="8" minRefreshableVersion="3" recordCount="0" supportSubquery="1" supportAdvancedDrill="1" xr:uid="{25CF06AC-10F6-4BB8-92AA-F9AE9319C2E3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5995368" createdVersion="5" refreshedVersion="8" minRefreshableVersion="3" recordCount="0" supportSubquery="1" supportAdvancedDrill="1" xr:uid="{15A271D8-59BF-40DD-B5BE-73493A2342BD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6921299" createdVersion="5" refreshedVersion="8" minRefreshableVersion="3" recordCount="0" supportSubquery="1" supportAdvancedDrill="1" xr:uid="{004DCBE7-20DF-496B-A77D-90CDE2C7E7E3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7731484" createdVersion="5" refreshedVersion="8" minRefreshableVersion="3" recordCount="0" supportSubquery="1" supportAdvancedDrill="1" xr:uid="{BFC16A6D-22DE-48C4-8A88-D9CD5EF3D988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8657408" createdVersion="5" refreshedVersion="8" minRefreshableVersion="3" recordCount="0" supportSubquery="1" supportAdvancedDrill="1" xr:uid="{6BCA129B-E0FC-4AC5-84A6-BC9BDD528A12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39583332" createdVersion="5" refreshedVersion="8" minRefreshableVersion="3" recordCount="0" supportSubquery="1" supportAdvancedDrill="1" xr:uid="{DB2BCCA3-FDAA-42A4-BAEF-680CB5658F4A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5277777" createdVersion="5" refreshedVersion="8" minRefreshableVersion="3" recordCount="0" supportSubquery="1" supportAdvancedDrill="1" xr:uid="{72D6C1BC-4366-495C-A975-FDE4FECE1D2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0509256" createdVersion="5" refreshedVersion="8" minRefreshableVersion="3" recordCount="0" supportSubquery="1" supportAdvancedDrill="1" xr:uid="{AB333C54-BDF0-4BB9-B2E7-94F44FD6F2C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1666664" createdVersion="5" refreshedVersion="8" minRefreshableVersion="3" recordCount="0" supportSubquery="1" supportAdvancedDrill="1" xr:uid="{036B1947-BE8B-47FF-9A7D-152BDBA4DE8F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2476849" createdVersion="5" refreshedVersion="8" minRefreshableVersion="3" recordCount="0" supportSubquery="1" supportAdvancedDrill="1" xr:uid="{8074E30B-95EE-45C9-A329-73BA50620821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2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3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3518519" createdVersion="5" refreshedVersion="8" minRefreshableVersion="3" recordCount="0" supportSubquery="1" supportAdvancedDrill="1" xr:uid="{277F4F5F-8448-453A-981A-760B1143582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4328704" createdVersion="5" refreshedVersion="8" minRefreshableVersion="3" recordCount="0" supportSubquery="1" supportAdvancedDrill="1" xr:uid="{B370EE03-DE49-4728-8A8E-20C672BBCB06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5254628" createdVersion="5" refreshedVersion="8" minRefreshableVersion="3" recordCount="0" supportSubquery="1" supportAdvancedDrill="1" xr:uid="{672BA245-1CFF-4527-85AD-F70FA930F241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6180552" createdVersion="5" refreshedVersion="8" minRefreshableVersion="3" recordCount="0" supportSubquery="1" supportAdvancedDrill="1" xr:uid="{FA2FC453-9289-4F0F-AAB6-61A2D649132B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7106483" createdVersion="5" refreshedVersion="8" minRefreshableVersion="3" recordCount="0" supportSubquery="1" supportAdvancedDrill="1" xr:uid="{57037079-BD0E-480B-8A76-5772D49B0E6D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2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3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8032407" createdVersion="5" refreshedVersion="8" minRefreshableVersion="3" recordCount="0" supportSubquery="1" supportAdvancedDrill="1" xr:uid="{F650F197-963D-4EBC-83D6-41656913321C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8958331" createdVersion="5" refreshedVersion="8" minRefreshableVersion="3" recordCount="0" supportSubquery="1" supportAdvancedDrill="1" xr:uid="{ED927497-0521-4F4D-A326-BE676C1ED81F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6319447" createdVersion="5" refreshedVersion="8" minRefreshableVersion="3" recordCount="0" supportSubquery="1" supportAdvancedDrill="1" xr:uid="{57FB7A1B-930C-4020-ADCB-16E17CF95842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49884262" createdVersion="5" refreshedVersion="8" minRefreshableVersion="3" recordCount="0" supportSubquery="1" supportAdvancedDrill="1" xr:uid="{00BCCD7A-44C1-45E8-BAA5-3260DD93FE3B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0694447" createdVersion="5" refreshedVersion="8" minRefreshableVersion="3" recordCount="0" supportSubquery="1" supportAdvancedDrill="1" xr:uid="{9B7465FB-9E1E-4120-B90C-35734CB2584E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1851855" createdVersion="5" refreshedVersion="8" minRefreshableVersion="3" recordCount="0" supportSubquery="1" supportAdvancedDrill="1" xr:uid="{D16E0C06-1D14-4F25-B9C7-A321CC7AD0D9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3009256" createdVersion="5" refreshedVersion="8" minRefreshableVersion="3" recordCount="0" supportSubquery="1" supportAdvancedDrill="1" xr:uid="{A89689E3-C40C-42CC-806A-162443CD72C3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3819442" createdVersion="5" refreshedVersion="8" minRefreshableVersion="3" recordCount="0" supportSubquery="1" supportAdvancedDrill="1" xr:uid="{6A7B75B8-C850-402E-A61D-C9BC0139BA08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5092596" createdVersion="5" refreshedVersion="8" minRefreshableVersion="3" recordCount="0" supportSubquery="1" supportAdvancedDrill="1" xr:uid="{9450521E-F72D-4301-835B-F357A50F6BF7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6134258" createdVersion="5" refreshedVersion="8" minRefreshableVersion="3" recordCount="0" supportSubquery="1" supportAdvancedDrill="1" xr:uid="{7A7041A0-531B-4744-A7A8-1A8A7DD487B0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7175928" createdVersion="5" refreshedVersion="8" minRefreshableVersion="3" recordCount="0" supportSubquery="1" supportAdvancedDrill="1" xr:uid="{83E2FE3D-B14A-45FA-85C4-8F0E2207E29A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8101852" createdVersion="5" refreshedVersion="8" minRefreshableVersion="3" recordCount="0" supportSubquery="1" supportAdvancedDrill="1" xr:uid="{106A1BB5-B24D-4B90-B8E7-33E0EC98C957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59374999" createdVersion="5" refreshedVersion="8" minRefreshableVersion="3" recordCount="0" supportSubquery="1" supportAdvancedDrill="1" xr:uid="{7258092E-EE95-446E-A7F0-4CF7FB458C2B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7245371" createdVersion="5" refreshedVersion="8" minRefreshableVersion="3" recordCount="0" supportSubquery="1" supportAdvancedDrill="1" xr:uid="{1055ECAB-E836-49B8-8908-D120527C7C92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2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3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60416669" createdVersion="5" refreshedVersion="8" minRefreshableVersion="3" recordCount="0" supportSubquery="1" supportAdvancedDrill="1" xr:uid="{D2C08D08-2799-4018-8C39-0F6EBC87F880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2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3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61458331" createdVersion="5" refreshedVersion="8" minRefreshableVersion="3" recordCount="0" supportSubquery="1" supportAdvancedDrill="1" xr:uid="{CE44F0AB-3EF4-42BA-ACE5-EBED7723C5AD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62500001" createdVersion="5" refreshedVersion="8" minRefreshableVersion="3" recordCount="0" supportSubquery="1" supportAdvancedDrill="1" xr:uid="{123FBC3B-84F7-429B-878A-A1149F9D874B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63657409" createdVersion="5" refreshedVersion="8" minRefreshableVersion="3" recordCount="0" supportSubquery="1" supportAdvancedDrill="1" xr:uid="{9769ABFE-4F70-4522-AEA1-0E552568F95D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64699072" createdVersion="5" refreshedVersion="8" minRefreshableVersion="3" recordCount="0" supportSubquery="1" supportAdvancedDrill="1" xr:uid="{81528A9E-648D-418B-A36B-4F6127C79F7D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65625003" createdVersion="5" refreshedVersion="8" minRefreshableVersion="3" recordCount="0" supportSubquery="1" supportAdvancedDrill="1" xr:uid="{6D2C6B91-B1F7-41D5-8819-3464CF48132E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30038425926" createdVersion="5" refreshedVersion="8" minRefreshableVersion="3" recordCount="0" supportSubquery="1" supportAdvancedDrill="1" xr:uid="{CC394CE1-32C1-48CB-B9D9-EE2424E2D2C3}">
  <cacheSource type="external" connectionId="8"/>
  <cacheFields count="5">
    <cacheField name="[Spolu_vozidla].[karoséria].[karoséria]" caption="karoséria" numFmtId="0" hierarchy="48" level="1">
      <sharedItems count="5">
        <s v="hatchback"/>
        <s v="MPV"/>
        <s v="plug-in hybrid"/>
        <s v="sedan"/>
        <s v="SUV"/>
      </sharedItems>
    </cacheField>
    <cacheField name="[Spolu_vozidla].[ročný nájazd km].[ročný nájazd km]" caption="ročný nájazd km" numFmtId="0" hierarchy="49" level="1">
      <sharedItems containsSemiMixedTypes="0" containsString="0" containsNumber="1" containsInteger="1" minValue="2000" maxValue="50000" count="5">
        <n v="2000"/>
        <n v="5000"/>
        <n v="10000"/>
        <n v="20000"/>
        <n v="50000"/>
      </sharedItems>
      <extLst>
        <ext xmlns:x15="http://schemas.microsoft.com/office/spreadsheetml/2010/11/main" uri="{4F2E5C28-24EA-4eb8-9CBF-B6C8F9C3D259}">
          <x15:cachedUniqueNames>
            <x15:cachedUniqueName index="0" name="[Spolu_vozidla].[ročný nájazd km].&amp;[2000]"/>
            <x15:cachedUniqueName index="1" name="[Spolu_vozidla].[ročný nájazd km].&amp;[5000]"/>
            <x15:cachedUniqueName index="2" name="[Spolu_vozidla].[ročný nájazd km].&amp;[10000]"/>
            <x15:cachedUniqueName index="3" name="[Spolu_vozidla].[ročný nájazd km].&amp;[20000]"/>
            <x15:cachedUniqueName index="4" name="[Spolu_vozidla].[ročný nájazd km].&amp;[50000]"/>
          </x15:cachedUniqueNames>
        </ext>
      </extLst>
    </cacheField>
    <cacheField name="[Spolu_vozidla].[palivo].[palivo]" caption="palivo" numFmtId="0" hierarchy="50" level="1">
      <sharedItems count="2">
        <s v="benzín"/>
        <s v="diesel"/>
      </sharedItems>
    </cacheField>
    <cacheField name="[Spolu_vozidla].[ETS2_vozidla.Zdroj / inštitúcia].[ETS2_vozidla.Zdroj / inštitúcia]" caption="ETS2_vozidla.Zdroj / inštitúcia" numFmtId="0" hierarchy="56" level="1">
      <sharedItems containsSemiMixedTypes="0" containsNonDate="0" containsString="0"/>
    </cacheField>
    <cacheField name="[Measures].[Average of ETS2 platba [€/rok s DPH]]]" caption="Average of ETS2 platba [€/rok s DPH]" numFmtId="0" hierarchy="72" level="32767"/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0" memberValueDatatype="130" unbalanced="0"/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0" memberValueDatatype="20" unbalanced="0"/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0" memberValueDatatype="130" unbalanced="0"/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2" memberValueDatatype="130" unbalanced="0">
      <fieldsUsage count="2">
        <fieldUsage x="-1"/>
        <fieldUsage x="0"/>
      </fieldsUsage>
    </cacheHierarchy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2" memberValueDatatype="20" unbalanced="0">
      <fieldsUsage count="2">
        <fieldUsage x="-1"/>
        <fieldUsage x="1"/>
      </fieldsUsage>
    </cacheHierarchy>
    <cacheHierarchy uniqueName="[Spolu_vozidla].[palivo]" caption="palivo" attribute="1" defaultMemberUniqueName="[Spolu_vozidla].[palivo].[All]" allUniqueName="[Spolu_vozidla].[palivo].[All]" dimensionUniqueName="[Spolu_vozidla]" displayFolder="" count="2" memberValueDatatype="130" unbalanced="0">
      <fieldsUsage count="2">
        <fieldUsage x="-1"/>
        <fieldUsage x="2"/>
      </fieldsUsage>
    </cacheHierarchy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2" memberValueDatatype="130" unbalanced="0">
      <fieldsUsage count="2">
        <fieldUsage x="-1"/>
        <fieldUsage x="3"/>
      </fieldsUsage>
    </cacheHierarchy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30039814812" createdVersion="5" refreshedVersion="8" minRefreshableVersion="3" recordCount="0" supportSubquery="1" supportAdvancedDrill="1" xr:uid="{3B8910D7-62CE-4A74-9CAA-B24A5843E74C}">
  <cacheSource type="external" connectionId="8"/>
  <cacheFields count="5">
    <cacheField name="[Spolu_vozidla].[karoséria].[karoséria]" caption="karoséria" numFmtId="0" hierarchy="48" level="1">
      <sharedItems count="5">
        <s v="hatchback"/>
        <s v="MPV"/>
        <s v="plug-in hybrid"/>
        <s v="sedan"/>
        <s v="SUV"/>
      </sharedItems>
    </cacheField>
    <cacheField name="[Spolu_vozidla].[ročný nájazd km].[ročný nájazd km]" caption="ročný nájazd km" numFmtId="0" hierarchy="49" level="1">
      <sharedItems containsSemiMixedTypes="0" containsString="0" containsNumber="1" containsInteger="1" minValue="2000" maxValue="50000" count="5">
        <n v="2000"/>
        <n v="5000"/>
        <n v="10000"/>
        <n v="20000"/>
        <n v="50000"/>
      </sharedItems>
      <extLst>
        <ext xmlns:x15="http://schemas.microsoft.com/office/spreadsheetml/2010/11/main" uri="{4F2E5C28-24EA-4eb8-9CBF-B6C8F9C3D259}">
          <x15:cachedUniqueNames>
            <x15:cachedUniqueName index="0" name="[Spolu_vozidla].[ročný nájazd km].&amp;[2000]"/>
            <x15:cachedUniqueName index="1" name="[Spolu_vozidla].[ročný nájazd km].&amp;[5000]"/>
            <x15:cachedUniqueName index="2" name="[Spolu_vozidla].[ročný nájazd km].&amp;[10000]"/>
            <x15:cachedUniqueName index="3" name="[Spolu_vozidla].[ročný nájazd km].&amp;[20000]"/>
            <x15:cachedUniqueName index="4" name="[Spolu_vozidla].[ročný nájazd km].&amp;[50000]"/>
          </x15:cachedUniqueNames>
        </ext>
      </extLst>
    </cacheField>
    <cacheField name="[Spolu_vozidla].[palivo].[palivo]" caption="palivo" numFmtId="0" hierarchy="50" level="1">
      <sharedItems count="2">
        <s v="benzín"/>
        <s v="diesel"/>
      </sharedItems>
    </cacheField>
    <cacheField name="[Spolu_vozidla].[ETS2_vozidla.Zdroj / inštitúcia].[ETS2_vozidla.Zdroj / inštitúcia]" caption="ETS2_vozidla.Zdroj / inštitúcia" numFmtId="0" hierarchy="56" level="1">
      <sharedItems containsSemiMixedTypes="0" containsNonDate="0" containsString="0"/>
    </cacheField>
    <cacheField name="[Measures].[Average of ETS2 platba [€/rok s DPH]]]" caption="Average of ETS2 platba [€/rok s DPH]" numFmtId="0" hierarchy="72" level="32767"/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0" memberValueDatatype="130" unbalanced="0"/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0" memberValueDatatype="20" unbalanced="0"/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0" memberValueDatatype="130" unbalanced="0"/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2" memberValueDatatype="130" unbalanced="0">
      <fieldsUsage count="2">
        <fieldUsage x="-1"/>
        <fieldUsage x="0"/>
      </fieldsUsage>
    </cacheHierarchy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2" memberValueDatatype="20" unbalanced="0">
      <fieldsUsage count="2">
        <fieldUsage x="-1"/>
        <fieldUsage x="1"/>
      </fieldsUsage>
    </cacheHierarchy>
    <cacheHierarchy uniqueName="[Spolu_vozidla].[palivo]" caption="palivo" attribute="1" defaultMemberUniqueName="[Spolu_vozidla].[palivo].[All]" allUniqueName="[Spolu_vozidla].[palivo].[All]" dimensionUniqueName="[Spolu_vozidla]" displayFolder="" count="2" memberValueDatatype="130" unbalanced="0">
      <fieldsUsage count="2">
        <fieldUsage x="-1"/>
        <fieldUsage x="2"/>
      </fieldsUsage>
    </cacheHierarchy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2" memberValueDatatype="130" unbalanced="0">
      <fieldsUsage count="2">
        <fieldUsage x="-1"/>
        <fieldUsage x="3"/>
      </fieldsUsage>
    </cacheHierarchy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30041087966" createdVersion="5" refreshedVersion="8" minRefreshableVersion="3" recordCount="0" supportSubquery="1" supportAdvancedDrill="1" xr:uid="{7371E8E6-55AF-44A4-B711-36CEB5374E9A}">
  <cacheSource type="external" connectionId="8"/>
  <cacheFields count="5">
    <cacheField name="[Spolu_vozidla].[karoséria].[karoséria]" caption="karoséria" numFmtId="0" hierarchy="48" level="1">
      <sharedItems count="5">
        <s v="hatchback"/>
        <s v="MPV"/>
        <s v="plug-in hybrid"/>
        <s v="sedan"/>
        <s v="SUV"/>
      </sharedItems>
    </cacheField>
    <cacheField name="[Spolu_vozidla].[ročný nájazd km].[ročný nájazd km]" caption="ročný nájazd km" numFmtId="0" hierarchy="49" level="1">
      <sharedItems containsSemiMixedTypes="0" containsString="0" containsNumber="1" containsInteger="1" minValue="2000" maxValue="50000" count="5">
        <n v="2000"/>
        <n v="5000"/>
        <n v="10000"/>
        <n v="20000"/>
        <n v="50000"/>
      </sharedItems>
      <extLst>
        <ext xmlns:x15="http://schemas.microsoft.com/office/spreadsheetml/2010/11/main" uri="{4F2E5C28-24EA-4eb8-9CBF-B6C8F9C3D259}">
          <x15:cachedUniqueNames>
            <x15:cachedUniqueName index="0" name="[Spolu_vozidla].[ročný nájazd km].&amp;[2000]"/>
            <x15:cachedUniqueName index="1" name="[Spolu_vozidla].[ročný nájazd km].&amp;[5000]"/>
            <x15:cachedUniqueName index="2" name="[Spolu_vozidla].[ročný nájazd km].&amp;[10000]"/>
            <x15:cachedUniqueName index="3" name="[Spolu_vozidla].[ročný nájazd km].&amp;[20000]"/>
            <x15:cachedUniqueName index="4" name="[Spolu_vozidla].[ročný nájazd km].&amp;[50000]"/>
          </x15:cachedUniqueNames>
        </ext>
      </extLst>
    </cacheField>
    <cacheField name="[Spolu_vozidla].[palivo].[palivo]" caption="palivo" numFmtId="0" hierarchy="50" level="1">
      <sharedItems count="2">
        <s v="benzín"/>
        <s v="diesel"/>
      </sharedItems>
    </cacheField>
    <cacheField name="[Spolu_vozidla].[ETS2_vozidla.Zdroj / inštitúcia].[ETS2_vozidla.Zdroj / inštitúcia]" caption="ETS2_vozidla.Zdroj / inštitúcia" numFmtId="0" hierarchy="56" level="1">
      <sharedItems containsSemiMixedTypes="0" containsNonDate="0" containsString="0"/>
    </cacheField>
    <cacheField name="[Measures].[Average of ETS2 platba [€/rok s DPH]]]" caption="Average of ETS2 platba [€/rok s DPH]" numFmtId="0" hierarchy="72" level="32767"/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0" memberValueDatatype="130" unbalanced="0"/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0" memberValueDatatype="20" unbalanced="0"/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0" memberValueDatatype="130" unbalanced="0"/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2" memberValueDatatype="130" unbalanced="0">
      <fieldsUsage count="2">
        <fieldUsage x="-1"/>
        <fieldUsage x="0"/>
      </fieldsUsage>
    </cacheHierarchy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2" memberValueDatatype="20" unbalanced="0">
      <fieldsUsage count="2">
        <fieldUsage x="-1"/>
        <fieldUsage x="1"/>
      </fieldsUsage>
    </cacheHierarchy>
    <cacheHierarchy uniqueName="[Spolu_vozidla].[palivo]" caption="palivo" attribute="1" defaultMemberUniqueName="[Spolu_vozidla].[palivo].[All]" allUniqueName="[Spolu_vozidla].[palivo].[All]" dimensionUniqueName="[Spolu_vozidla]" displayFolder="" count="2" memberValueDatatype="130" unbalanced="0">
      <fieldsUsage count="2">
        <fieldUsage x="-1"/>
        <fieldUsage x="2"/>
      </fieldsUsage>
    </cacheHierarchy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2" memberValueDatatype="130" unbalanced="0">
      <fieldsUsage count="2">
        <fieldUsage x="-1"/>
        <fieldUsage x="3"/>
      </fieldsUsage>
    </cacheHierarchy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30042245367" createdVersion="5" refreshedVersion="8" minRefreshableVersion="3" recordCount="0" supportSubquery="1" supportAdvancedDrill="1" xr:uid="{0E9EBFAB-8A84-4F89-B429-2A36F38C3A14}">
  <cacheSource type="external" connectionId="8"/>
  <cacheFields count="5">
    <cacheField name="[Spolu_vozidla].[karoséria].[karoséria]" caption="karoséria" numFmtId="0" hierarchy="48" level="1">
      <sharedItems count="5">
        <s v="hatchback"/>
        <s v="MPV"/>
        <s v="plug-in hybrid"/>
        <s v="sedan"/>
        <s v="SUV"/>
      </sharedItems>
    </cacheField>
    <cacheField name="[Spolu_vozidla].[ročný nájazd km].[ročný nájazd km]" caption="ročný nájazd km" numFmtId="0" hierarchy="49" level="1">
      <sharedItems containsSemiMixedTypes="0" containsString="0" containsNumber="1" containsInteger="1" minValue="2000" maxValue="50000" count="5">
        <n v="2000"/>
        <n v="5000"/>
        <n v="10000"/>
        <n v="20000"/>
        <n v="50000"/>
      </sharedItems>
      <extLst>
        <ext xmlns:x15="http://schemas.microsoft.com/office/spreadsheetml/2010/11/main" uri="{4F2E5C28-24EA-4eb8-9CBF-B6C8F9C3D259}">
          <x15:cachedUniqueNames>
            <x15:cachedUniqueName index="0" name="[Spolu_vozidla].[ročný nájazd km].&amp;[2000]"/>
            <x15:cachedUniqueName index="1" name="[Spolu_vozidla].[ročný nájazd km].&amp;[5000]"/>
            <x15:cachedUniqueName index="2" name="[Spolu_vozidla].[ročný nájazd km].&amp;[10000]"/>
            <x15:cachedUniqueName index="3" name="[Spolu_vozidla].[ročný nájazd km].&amp;[20000]"/>
            <x15:cachedUniqueName index="4" name="[Spolu_vozidla].[ročný nájazd km].&amp;[50000]"/>
          </x15:cachedUniqueNames>
        </ext>
      </extLst>
    </cacheField>
    <cacheField name="[Spolu_vozidla].[palivo].[palivo]" caption="palivo" numFmtId="0" hierarchy="50" level="1">
      <sharedItems count="2">
        <s v="benzín"/>
        <s v="diesel"/>
      </sharedItems>
    </cacheField>
    <cacheField name="[Spolu_vozidla].[ETS2_vozidla.Zdroj / inštitúcia].[ETS2_vozidla.Zdroj / inštitúcia]" caption="ETS2_vozidla.Zdroj / inštitúcia" numFmtId="0" hierarchy="56" level="1">
      <sharedItems containsSemiMixedTypes="0" containsNonDate="0" containsString="0"/>
    </cacheField>
    <cacheField name="[Measures].[Average of ETS2 platba [€/rok s DPH]]]" caption="Average of ETS2 platba [€/rok s DPH]" numFmtId="0" hierarchy="72" level="32767"/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0" memberValueDatatype="130" unbalanced="0"/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0" memberValueDatatype="20" unbalanced="0"/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0" memberValueDatatype="130" unbalanced="0"/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2" memberValueDatatype="130" unbalanced="0">
      <fieldsUsage count="2">
        <fieldUsage x="-1"/>
        <fieldUsage x="0"/>
      </fieldsUsage>
    </cacheHierarchy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2" memberValueDatatype="20" unbalanced="0">
      <fieldsUsage count="2">
        <fieldUsage x="-1"/>
        <fieldUsage x="1"/>
      </fieldsUsage>
    </cacheHierarchy>
    <cacheHierarchy uniqueName="[Spolu_vozidla].[palivo]" caption="palivo" attribute="1" defaultMemberUniqueName="[Spolu_vozidla].[palivo].[All]" allUniqueName="[Spolu_vozidla].[palivo].[All]" dimensionUniqueName="[Spolu_vozidla]" displayFolder="" count="2" memberValueDatatype="130" unbalanced="0">
      <fieldsUsage count="2">
        <fieldUsage x="-1"/>
        <fieldUsage x="2"/>
      </fieldsUsage>
    </cacheHierarchy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2" memberValueDatatype="130" unbalanced="0">
      <fieldsUsage count="2">
        <fieldUsage x="-1"/>
        <fieldUsage x="3"/>
      </fieldsUsage>
    </cacheHierarchy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8171295" createdVersion="5" refreshedVersion="8" minRefreshableVersion="3" recordCount="0" supportSubquery="1" supportAdvancedDrill="1" xr:uid="{D44A91AB-A811-449F-AC01-F6F93901857B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30043171298" createdVersion="5" refreshedVersion="8" minRefreshableVersion="3" recordCount="0" supportSubquery="1" supportAdvancedDrill="1" xr:uid="{519FC850-0D06-4F73-9EBB-95B877AC7188}">
  <cacheSource type="external" connectionId="8"/>
  <cacheFields count="5">
    <cacheField name="[Spolu_vozidla].[karoséria].[karoséria]" caption="karoséria" numFmtId="0" hierarchy="48" level="1">
      <sharedItems count="5">
        <s v="hatchback"/>
        <s v="MPV"/>
        <s v="plug-in hybrid"/>
        <s v="sedan"/>
        <s v="SUV"/>
      </sharedItems>
    </cacheField>
    <cacheField name="[Spolu_vozidla].[ročný nájazd km].[ročný nájazd km]" caption="ročný nájazd km" numFmtId="0" hierarchy="49" level="1">
      <sharedItems containsSemiMixedTypes="0" containsString="0" containsNumber="1" containsInteger="1" minValue="2000" maxValue="50000" count="5">
        <n v="2000"/>
        <n v="5000"/>
        <n v="10000"/>
        <n v="20000"/>
        <n v="50000"/>
      </sharedItems>
      <extLst>
        <ext xmlns:x15="http://schemas.microsoft.com/office/spreadsheetml/2010/11/main" uri="{4F2E5C28-24EA-4eb8-9CBF-B6C8F9C3D259}">
          <x15:cachedUniqueNames>
            <x15:cachedUniqueName index="0" name="[Spolu_vozidla].[ročný nájazd km].&amp;[2000]"/>
            <x15:cachedUniqueName index="1" name="[Spolu_vozidla].[ročný nájazd km].&amp;[5000]"/>
            <x15:cachedUniqueName index="2" name="[Spolu_vozidla].[ročný nájazd km].&amp;[10000]"/>
            <x15:cachedUniqueName index="3" name="[Spolu_vozidla].[ročný nájazd km].&amp;[20000]"/>
            <x15:cachedUniqueName index="4" name="[Spolu_vozidla].[ročný nájazd km].&amp;[50000]"/>
          </x15:cachedUniqueNames>
        </ext>
      </extLst>
    </cacheField>
    <cacheField name="[Spolu_vozidla].[palivo].[palivo]" caption="palivo" numFmtId="0" hierarchy="50" level="1">
      <sharedItems count="2">
        <s v="benzín"/>
        <s v="diesel"/>
      </sharedItems>
    </cacheField>
    <cacheField name="[Spolu_vozidla].[ETS2_vozidla.Zdroj / inštitúcia].[ETS2_vozidla.Zdroj / inštitúcia]" caption="ETS2_vozidla.Zdroj / inštitúcia" numFmtId="0" hierarchy="56" level="1">
      <sharedItems containsSemiMixedTypes="0" containsNonDate="0" containsString="0"/>
    </cacheField>
    <cacheField name="[Measures].[Average of ETS2 platba [€/rok s DPH]]]" caption="Average of ETS2 platba [€/rok s DPH]" numFmtId="0" hierarchy="72" level="32767"/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0" memberValueDatatype="130" unbalanced="0"/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0" memberValueDatatype="20" unbalanced="0"/>
    <cacheHierarchy uniqueName="[Spolu].[energetická trieda]" caption="energetická trieda" attribute="1" defaultMemberUniqueName="[Spolu].[energetická trieda].[All]" allUniqueName="[Spolu].[energetická trieda].[All]" dimensionUniqueName="[Spolu]" displayFolder="" count="0" memberValueDatatype="130" unbalanced="0"/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0" memberValueDatatype="130" unbalanced="0"/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2" memberValueDatatype="130" unbalanced="0">
      <fieldsUsage count="2">
        <fieldUsage x="-1"/>
        <fieldUsage x="0"/>
      </fieldsUsage>
    </cacheHierarchy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2" memberValueDatatype="20" unbalanced="0">
      <fieldsUsage count="2">
        <fieldUsage x="-1"/>
        <fieldUsage x="1"/>
      </fieldsUsage>
    </cacheHierarchy>
    <cacheHierarchy uniqueName="[Spolu_vozidla].[palivo]" caption="palivo" attribute="1" defaultMemberUniqueName="[Spolu_vozidla].[palivo].[All]" allUniqueName="[Spolu_vozidla].[palivo].[All]" dimensionUniqueName="[Spolu_vozidla]" displayFolder="" count="2" memberValueDatatype="130" unbalanced="0">
      <fieldsUsage count="2">
        <fieldUsage x="-1"/>
        <fieldUsage x="2"/>
      </fieldsUsage>
    </cacheHierarchy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2" memberValueDatatype="130" unbalanced="0">
      <fieldsUsage count="2">
        <fieldUsage x="-1"/>
        <fieldUsage x="3"/>
      </fieldsUsage>
    </cacheHierarchy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oneField="1" hidden="1">
      <fieldsUsage count="1">
        <fieldUsage x="4"/>
      </fieldsUsage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19097226" createdVersion="5" refreshedVersion="8" minRefreshableVersion="3" recordCount="0" supportSubquery="1" supportAdvancedDrill="1" xr:uid="{D79954A8-EBEC-4B3C-BEE9-B48E130D3F25}">
  <cacheSource type="external" connectionId="8"/>
  <cacheFields count="5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0" memberValueDatatype="130" unbalanced="0"/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002315" createdVersion="5" refreshedVersion="8" minRefreshableVersion="3" recordCount="0" supportSubquery="1" supportAdvancedDrill="1" xr:uid="{7C18B3BB-5D6F-42A4-8938-14A847E270E1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Tihanyi, Marián" refreshedDate="46100.429820949073" createdVersion="5" refreshedVersion="8" minRefreshableVersion="3" recordCount="0" supportSubquery="1" supportAdvancedDrill="1" xr:uid="{D56BC526-5BF4-4CA4-8328-1F52AF595D1D}">
  <cacheSource type="external" connectionId="8"/>
  <cacheFields count="6">
    <cacheField name="[Spolu].[typ budovy].[typ budovy]" caption="typ budovy" numFmtId="0" hierarchy="28" level="1">
      <sharedItems count="2">
        <s v="byt"/>
        <s v="rodinný dom"/>
      </sharedItems>
    </cacheField>
    <cacheField name="[Measures].[Average of náklady na ETS2 [€/rok s DPH]]]" caption="Average of náklady na ETS2 [€/rok s DPH]" numFmtId="0" hierarchy="70" level="32767"/>
    <cacheField name="[Spolu].[energetická trieda].[energetická trieda]" caption="energetická trieda" numFmtId="0" hierarchy="30" level="1">
      <sharedItems count="7">
        <s v="A"/>
        <s v="B"/>
        <s v="C"/>
        <s v="D"/>
        <s v="E"/>
        <s v="F"/>
        <s v="G"/>
      </sharedItems>
    </cacheField>
    <cacheField name="[Spolu].[vykur. podl. plocha [m²]]].[vykur. podl. plocha [m²]]]" caption="vykur. podl. plocha [m²]" numFmtId="0" hierarchy="29" level="1">
      <sharedItems containsSemiMixedTypes="0" containsString="0" containsNumber="1" containsInteger="1" minValue="60" maxValue="250" count="6">
        <n v="60"/>
        <n v="80"/>
        <n v="100"/>
        <n v="150"/>
        <n v="200"/>
        <n v="250"/>
      </sharedItems>
      <extLst>
        <ext xmlns:x15="http://schemas.microsoft.com/office/spreadsheetml/2010/11/main" uri="{4F2E5C28-24EA-4eb8-9CBF-B6C8F9C3D259}">
          <x15:cachedUniqueNames>
            <x15:cachedUniqueName index="0" name="[Spolu].[vykur. podl. plocha [m²]]].&amp;[60]"/>
            <x15:cachedUniqueName index="1" name="[Spolu].[vykur. podl. plocha [m²]]].&amp;[80]"/>
            <x15:cachedUniqueName index="2" name="[Spolu].[vykur. podl. plocha [m²]]].&amp;[100]"/>
            <x15:cachedUniqueName index="3" name="[Spolu].[vykur. podl. plocha [m²]]].&amp;[150]"/>
            <x15:cachedUniqueName index="4" name="[Spolu].[vykur. podl. plocha [m²]]].&amp;[200]"/>
            <x15:cachedUniqueName index="5" name="[Spolu].[vykur. podl. plocha [m²]]].&amp;[250]"/>
          </x15:cachedUniqueNames>
        </ext>
      </extLst>
    </cacheField>
    <cacheField name="[Spolu].[ETS2.Zdroj / inštitúcia].[ETS2.Zdroj / inštitúcia]" caption="ETS2.Zdroj / inštitúcia" numFmtId="0" hierarchy="41" level="1">
      <sharedItems containsSemiMixedTypes="0" containsNonDate="0" containsString="0"/>
    </cacheField>
    <cacheField name="[Spolu].[emisne_faktory_ceny.palivo].[emisne_faktory_ceny.palivo]" caption="emisne_faktory_ceny.palivo" numFmtId="0" hierarchy="36" level="1">
      <sharedItems containsSemiMixedTypes="0" containsNonDate="0" containsString="0"/>
    </cacheField>
  </cacheFields>
  <cacheHierarchies count="73">
    <cacheHierarchy uniqueName="[DB_energie].[typ budovy]" caption="typ budovy" attribute="1" defaultMemberUniqueName="[DB_energie].[typ budovy].[All]" allUniqueName="[DB_energie].[typ budovy].[All]" dimensionUniqueName="[DB_energie]" displayFolder="" count="0" memberValueDatatype="130" unbalanced="0"/>
    <cacheHierarchy uniqueName="[DB_energie].[vykur. podl. plocha [m²]]]" caption="vykur. podl. plocha [m²]" attribute="1" defaultMemberUniqueName="[DB_energie].[vykur. podl. plocha [m²]]].[All]" allUniqueName="[DB_energie].[vykur. podl. plocha [m²]]].[All]" dimensionUniqueName="[DB_energie]" displayFolder="" count="0" memberValueDatatype="20" unbalanced="0"/>
    <cacheHierarchy uniqueName="[DB_energie].[energetická trieda]" caption="energetická trieda" attribute="1" defaultMemberUniqueName="[DB_energie].[energetická trieda].[All]" allUniqueName="[DB_energie].[energetická trieda].[All]" dimensionUniqueName="[DB_energie]" displayFolder="" count="0" memberValueDatatype="130" unbalanced="0"/>
    <cacheHierarchy uniqueName="[DB_energie].[uvaž. merná spotreba ÚK z vyhl. 364/2012 Z. z. [kWh/(m².a)]]]" caption="uvaž. merná spotreba ÚK z vyhl. 364/2012 Z. z. [kWh/(m².a)]" attribute="1" defaultMemberUniqueName="[DB_energie].[uvaž. merná spotreba ÚK z vyhl. 364/2012 Z. z. [kWh/(m².a)]]].[All]" allUniqueName="[DB_energie].[uvaž. merná spotreba ÚK z vyhl. 364/2012 Z. z. [kWh/(m².a)]]].[All]" dimensionUniqueName="[DB_energie]" displayFolder="" count="0" memberValueDatatype="5" unbalanced="0"/>
    <cacheHierarchy uniqueName="[DB_energie].[uvaž. merná spotreba TV z vyhl. 364/2012 Z. z. [kWh/(m².a)]]]" caption="uvaž. merná spotreba TV z vyhl. 364/2012 Z. z. [kWh/(m².a)]" attribute="1" defaultMemberUniqueName="[DB_energie].[uvaž. merná spotreba TV z vyhl. 364/2012 Z. z. [kWh/(m².a)]]].[All]" allUniqueName="[DB_energie].[uvaž. merná spotreba TV z vyhl. 364/2012 Z. z. [kWh/(m².a)]]].[All]" dimensionUniqueName="[DB_energie]" displayFolder="" count="0" memberValueDatatype="5" unbalanced="0"/>
    <cacheHierarchy uniqueName="[DB_energie].[potreba energie na ÚK [MWh/r]]]" caption="potreba energie na ÚK [MWh/r]" attribute="1" defaultMemberUniqueName="[DB_energie].[potreba energie na ÚK [MWh/r]]].[All]" allUniqueName="[DB_energie].[potreba energie na ÚK [MWh/r]]].[All]" dimensionUniqueName="[DB_energie]" displayFolder="" count="0" memberValueDatatype="5" unbalanced="0"/>
    <cacheHierarchy uniqueName="[DB_energie].[potreba energie na TV [MWh/r]]]" caption="potreba energie na TV [MWh/r]" attribute="1" defaultMemberUniqueName="[DB_energie].[potreba energie na TV [MWh/r]]].[All]" allUniqueName="[DB_energie].[potreba energie na TV [MWh/r]]].[All]" dimensionUniqueName="[DB_energie]" displayFolder="" count="0" memberValueDatatype="5" unbalanced="0"/>
    <cacheHierarchy uniqueName="[DB_energie].[potreba energie na ÚK a TV spolu [MWh/r]]]" caption="potreba energie na ÚK a TV spolu [MWh/r]" attribute="1" defaultMemberUniqueName="[DB_energie].[potreba energie na ÚK a TV spolu [MWh/r]]].[All]" allUniqueName="[DB_energie].[potreba energie na ÚK a TV spolu [MWh/r]]].[All]" dimensionUniqueName="[DB_energie]" displayFolder="" count="0" memberValueDatatype="5" unbalanced="0"/>
    <cacheHierarchy uniqueName="[emisne_faktory_ceny].[typ budovy]" caption="typ budovy" attribute="1" defaultMemberUniqueName="[emisne_faktory_ceny].[typ budovy].[All]" allUniqueName="[emisne_faktory_ceny].[typ budovy].[All]" dimensionUniqueName="[emisne_faktory_ceny]" displayFolder="" count="0" memberValueDatatype="130" unbalanced="0"/>
    <cacheHierarchy uniqueName="[emisne_faktory_ceny].[palivo]" caption="palivo" attribute="1" defaultMemberUniqueName="[emisne_faktory_ceny].[palivo].[All]" allUniqueName="[emisne_faktory_ceny].[palivo].[All]" dimensionUniqueName="[emisne_faktory_ceny]" displayFolder="" count="0" memberValueDatatype="130" unbalanced="0"/>
    <cacheHierarchy uniqueName="[emisne_faktory_ceny].[typ zdroja]" caption="typ zdroja" attribute="1" defaultMemberUniqueName="[emisne_faktory_ceny].[typ zdroja].[All]" allUniqueName="[emisne_faktory_ceny].[typ zdroja].[All]" dimensionUniqueName="[emisne_faktory_ceny]" displayFolder="" count="0" memberValueDatatype="130" unbalanced="0"/>
    <cacheHierarchy uniqueName="[emisne_faktory_ceny].[emisný faktor [kg/kWh]]]" caption="emisný faktor [kg/kWh]" attribute="1" defaultMemberUniqueName="[emisne_faktory_ceny].[emisný faktor [kg/kWh]]].[All]" allUniqueName="[emisne_faktory_ceny].[emisný faktor [kg/kWh]]].[All]" dimensionUniqueName="[emisne_faktory_ceny]" displayFolder="" count="0" memberValueDatatype="5" unbalanced="0"/>
    <cacheHierarchy uniqueName="[emisne_faktory_ceny].[účinnosť zdroja [%]]]" caption="účinnosť zdroja [%]" attribute="1" defaultMemberUniqueName="[emisne_faktory_ceny].[účinnosť zdroja [%]]].[All]" allUniqueName="[emisne_faktory_ceny].[účinnosť zdroja [%]]].[All]" dimensionUniqueName="[emisne_faktory_ceny]" displayFolder="" count="0" memberValueDatatype="5" unbalanced="0"/>
    <cacheHierarchy uniqueName="[emisne_faktory_ceny].[bilančná cena [€/MWh s DPH]]]" caption="bilančná cena [€/MWh s DPH]" attribute="1" defaultMemberUniqueName="[emisne_faktory_ceny].[bilančná cena [€/MWh s DPH]]].[All]" allUniqueName="[emisne_faktory_ceny].[bilančná cena [€/MWh s DPH]]].[All]" dimensionUniqueName="[emisne_faktory_ceny]" displayFolder="" count="0" memberValueDatatype="5" unbalanced="0"/>
    <cacheHierarchy uniqueName="[ETS2].[typ budovy]" caption="typ budovy" attribute="1" defaultMemberUniqueName="[ETS2].[typ budovy].[All]" allUniqueName="[ETS2].[typ budovy].[All]" dimensionUniqueName="[ETS2]" displayFolder="" count="0" memberValueDatatype="130" unbalanced="0"/>
    <cacheHierarchy uniqueName="[ETS2].[Zdroj / inštitúcia]" caption="Zdroj / inštitúcia" attribute="1" defaultMemberUniqueName="[ETS2].[Zdroj / inštitúcia].[All]" allUniqueName="[ETS2].[Zdroj / inštitúcia].[All]" dimensionUniqueName="[ETS2]" displayFolder="" count="0" memberValueDatatype="130" unbalanced="0"/>
    <cacheHierarchy uniqueName="[ETS2].[Predpokladaná cena (€/tCO₂)]" caption="Predpokladaná cena (€/tCO₂)" attribute="1" defaultMemberUniqueName="[ETS2].[Predpokladaná cena (€/tCO₂)].[All]" allUniqueName="[ETS2].[Predpokladaná cena (€/tCO₂)].[All]" dimensionUniqueName="[ETS2]" displayFolder="" count="0" memberValueDatatype="130" unbalanced="0"/>
    <cacheHierarchy uniqueName="[ETS2_vozidla].[karoséria]" caption="karoséria" attribute="1" defaultMemberUniqueName="[ETS2_vozidla].[karoséria].[All]" allUniqueName="[ETS2_vozidla].[karoséria].[All]" dimensionUniqueName="[ETS2_vozidla]" displayFolder="" count="0" memberValueDatatype="130" unbalanced="0"/>
    <cacheHierarchy uniqueName="[ETS2_vozidla].[Zdroj / inštitúcia]" caption="Zdroj / inštitúcia" attribute="1" defaultMemberUniqueName="[ETS2_vozidla].[Zdroj / inštitúcia].[All]" allUniqueName="[ETS2_vozidla].[Zdroj / inštitúcia].[All]" dimensionUniqueName="[ETS2_vozidla]" displayFolder="" count="0" memberValueDatatype="130" unbalanced="0"/>
    <cacheHierarchy uniqueName="[ETS2_vozidla].[Predpokladaná cena (€/tCO₂)]" caption="Predpokladaná cena (€/tCO₂)" attribute="1" defaultMemberUniqueName="[ETS2_vozidla].[Predpokladaná cena (€/tCO₂)].[All]" allUniqueName="[ETS2_vozidla].[Predpokladaná cena (€/tCO₂)].[All]" dimensionUniqueName="[ETS2_vozidla]" displayFolder="" count="0" memberValueDatatype="130" unbalanced="0"/>
    <cacheHierarchy uniqueName="[PHM_spotreba].[karoséria]" caption="karoséria" attribute="1" defaultMemberUniqueName="[PHM_spotreba].[karoséria].[All]" allUniqueName="[PHM_spotreba].[karoséria].[All]" dimensionUniqueName="[PHM_spotreba]" displayFolder="" count="0" memberValueDatatype="130" unbalanced="0"/>
    <cacheHierarchy uniqueName="[PHM_spotreba].[ročný nájazd km]" caption="ročný nájazd km" attribute="1" defaultMemberUniqueName="[PHM_spotreba].[ročný nájazd km].[All]" allUniqueName="[PHM_spotreba].[ročný nájazd km].[All]" dimensionUniqueName="[PHM_spotreba]" displayFolder="" count="0" memberValueDatatype="20" unbalanced="0"/>
    <cacheHierarchy uniqueName="[PHM_spotreba].[palivo]" caption="palivo" attribute="1" defaultMemberUniqueName="[PHM_spotreba].[palivo].[All]" allUniqueName="[PHM_spotreba].[palivo].[All]" dimensionUniqueName="[PHM_spotreba]" displayFolder="" count="0" memberValueDatatype="130" unbalanced="0"/>
    <cacheHierarchy uniqueName="[PHM_spotreba].[spotreba [l/100km]]]" caption="spotreba [l/100km]" attribute="1" defaultMemberUniqueName="[PHM_spotreba].[spotreba [l/100km]]].[All]" allUniqueName="[PHM_spotreba].[spotreba [l/100km]]].[All]" dimensionUniqueName="[PHM_spotreba]" displayFolder="" count="0" memberValueDatatype="5" unbalanced="0"/>
    <cacheHierarchy uniqueName="[PHM_spotreba].[celk. spotreba  [l]]]" caption="celk. spotreba  [l]" attribute="1" defaultMemberUniqueName="[PHM_spotreba].[celk. spotreba  [l]]].[All]" allUniqueName="[PHM_spotreba].[celk. spotreba  [l]]].[All]" dimensionUniqueName="[PHM_spotreba]" displayFolder="" count="0" memberValueDatatype="5" unbalanced="0"/>
    <cacheHierarchy uniqueName="[PHM_spotreba].[emisný faktor  [kg/l]]]" caption="emisný faktor  [kg/l]" attribute="1" defaultMemberUniqueName="[PHM_spotreba].[emisný faktor  [kg/l]]].[All]" allUniqueName="[PHM_spotreba].[emisný faktor  [kg/l]]].[All]" dimensionUniqueName="[PHM_spotreba]" displayFolder="" count="0" memberValueDatatype="5" unbalanced="0"/>
    <cacheHierarchy uniqueName="[PHM_spotreba].[Emisie t CO2]" caption="Emisie t CO2" attribute="1" defaultMemberUniqueName="[PHM_spotreba].[Emisie t CO2].[All]" allUniqueName="[PHM_spotreba].[Emisie t CO2].[All]" dimensionUniqueName="[PHM_spotreba]" displayFolder="" count="0" memberValueDatatype="5" unbalanced="0"/>
    <cacheHierarchy uniqueName="[PHM_spotreba].[Column36]" caption="Column36" attribute="1" defaultMemberUniqueName="[PHM_spotreba].[Column36].[All]" allUniqueName="[PHM_spotreba].[Column36].[All]" dimensionUniqueName="[PHM_spotreba]" displayFolder="" count="0" memberValueDatatype="130" unbalanced="0"/>
    <cacheHierarchy uniqueName="[Spolu].[typ budovy]" caption="typ budovy" attribute="1" defaultMemberUniqueName="[Spolu].[typ budovy].[All]" allUniqueName="[Spolu].[typ budovy].[All]" dimensionUniqueName="[Spolu]" displayFolder="" count="2" memberValueDatatype="130" unbalanced="0">
      <fieldsUsage count="2">
        <fieldUsage x="-1"/>
        <fieldUsage x="0"/>
      </fieldsUsage>
    </cacheHierarchy>
    <cacheHierarchy uniqueName="[Spolu].[vykur. podl. plocha [m²]]]" caption="vykur. podl. plocha [m²]" attribute="1" defaultMemberUniqueName="[Spolu].[vykur. podl. plocha [m²]]].[All]" allUniqueName="[Spolu].[vykur. podl. plocha [m²]]].[All]" dimensionUniqueName="[Spolu]" displayFolder="" count="2" memberValueDatatype="20" unbalanced="0">
      <fieldsUsage count="2">
        <fieldUsage x="-1"/>
        <fieldUsage x="3"/>
      </fieldsUsage>
    </cacheHierarchy>
    <cacheHierarchy uniqueName="[Spolu].[energetická trieda]" caption="energetická trieda" attribute="1" defaultMemberUniqueName="[Spolu].[energetická trieda].[All]" allUniqueName="[Spolu].[energetická trieda].[All]" dimensionUniqueName="[Spolu]" displayFolder="" count="2" memberValueDatatype="130" unbalanced="0">
      <fieldsUsage count="2">
        <fieldUsage x="-1"/>
        <fieldUsage x="2"/>
      </fieldsUsage>
    </cacheHierarchy>
    <cacheHierarchy uniqueName="[Spolu].[uvaž. merná spotreba ÚK z vyhl. 364/2012 Z. z. [kWh/(m².a)]]]" caption="uvaž. merná spotreba ÚK z vyhl. 364/2012 Z. z. [kWh/(m².a)]" attribute="1" defaultMemberUniqueName="[Spolu].[uvaž. merná spotreba ÚK z vyhl. 364/2012 Z. z. [kWh/(m².a)]]].[All]" allUniqueName="[Spolu].[uvaž. merná spotreba ÚK z vyhl. 364/2012 Z. z. [kWh/(m².a)]]].[All]" dimensionUniqueName="[Spolu]" displayFolder="" count="0" memberValueDatatype="5" unbalanced="0"/>
    <cacheHierarchy uniqueName="[Spolu].[uvaž. merná spotreba TV z vyhl. 364/2012 Z. z. [kWh/(m².a)]]]" caption="uvaž. merná spotreba TV z vyhl. 364/2012 Z. z. [kWh/(m².a)]" attribute="1" defaultMemberUniqueName="[Spolu].[uvaž. merná spotreba TV z vyhl. 364/2012 Z. z. [kWh/(m².a)]]].[All]" allUniqueName="[Spolu].[uvaž. merná spotreba TV z vyhl. 364/2012 Z. z. [kWh/(m².a)]]].[All]" dimensionUniqueName="[Spolu]" displayFolder="" count="0" memberValueDatatype="5" unbalanced="0"/>
    <cacheHierarchy uniqueName="[Spolu].[potreba energie na ÚK [MWh/r]]]" caption="potreba energie na ÚK [MWh/r]" attribute="1" defaultMemberUniqueName="[Spolu].[potreba energie na ÚK [MWh/r]]].[All]" allUniqueName="[Spolu].[potreba energie na ÚK [MWh/r]]].[All]" dimensionUniqueName="[Spolu]" displayFolder="" count="0" memberValueDatatype="5" unbalanced="0"/>
    <cacheHierarchy uniqueName="[Spolu].[potreba energie na TV [MWh/r]]]" caption="potreba energie na TV [MWh/r]" attribute="1" defaultMemberUniqueName="[Spolu].[potreba energie na TV [MWh/r]]].[All]" allUniqueName="[Spolu].[potreba energie na TV [MWh/r]]].[All]" dimensionUniqueName="[Spolu]" displayFolder="" count="0" memberValueDatatype="5" unbalanced="0"/>
    <cacheHierarchy uniqueName="[Spolu].[potreba energie na ÚK a TV spolu [MWh/r]]]" caption="potreba energie na ÚK a TV spolu [MWh/r]" attribute="1" defaultMemberUniqueName="[Spolu].[potreba energie na ÚK a TV spolu [MWh/r]]].[All]" allUniqueName="[Spolu].[potreba energie na ÚK a TV spolu [MWh/r]]].[All]" dimensionUniqueName="[Spolu]" displayFolder="" count="0" memberValueDatatype="5" unbalanced="0"/>
    <cacheHierarchy uniqueName="[Spolu].[emisne_faktory_ceny.palivo]" caption="emisne_faktory_ceny.palivo" attribute="1" defaultMemberUniqueName="[Spolu].[emisne_faktory_ceny.palivo].[All]" allUniqueName="[Spolu].[emisne_faktory_ceny.palivo].[All]" dimensionUniqueName="[Spolu]" displayFolder="" count="2" memberValueDatatype="130" unbalanced="0">
      <fieldsUsage count="2">
        <fieldUsage x="-1"/>
        <fieldUsage x="5"/>
      </fieldsUsage>
    </cacheHierarchy>
    <cacheHierarchy uniqueName="[Spolu].[emisne_faktory_ceny.typ zdroja]" caption="emisne_faktory_ceny.typ zdroja" attribute="1" defaultMemberUniqueName="[Spolu].[emisne_faktory_ceny.typ zdroja].[All]" allUniqueName="[Spolu].[emisne_faktory_ceny.typ zdroja].[All]" dimensionUniqueName="[Spolu]" displayFolder="" count="0" memberValueDatatype="130" unbalanced="0"/>
    <cacheHierarchy uniqueName="[Spolu].[emisne_faktory_ceny.emisný faktor [kg/kWh]]]" caption="emisne_faktory_ceny.emisný faktor [kg/kWh]" attribute="1" defaultMemberUniqueName="[Spolu].[emisne_faktory_ceny.emisný faktor [kg/kWh]]].[All]" allUniqueName="[Spolu].[emisne_faktory_ceny.emisný faktor [kg/kWh]]].[All]" dimensionUniqueName="[Spolu]" displayFolder="" count="0" memberValueDatatype="5" unbalanced="0"/>
    <cacheHierarchy uniqueName="[Spolu].[emisne_faktory_ceny.účinnosť zdroja [%]]]" caption="emisne_faktory_ceny.účinnosť zdroja [%]" attribute="1" defaultMemberUniqueName="[Spolu].[emisne_faktory_ceny.účinnosť zdroja [%]]].[All]" allUniqueName="[Spolu].[emisne_faktory_ceny.účinnosť zdroja [%]]].[All]" dimensionUniqueName="[Spolu]" displayFolder="" count="0" memberValueDatatype="5" unbalanced="0"/>
    <cacheHierarchy uniqueName="[Spolu].[emisne_faktory_ceny.bilančná cena [€/MWh s DPH]]]" caption="emisne_faktory_ceny.bilančná cena [€/MWh s DPH]" attribute="1" defaultMemberUniqueName="[Spolu].[emisne_faktory_ceny.bilančná cena [€/MWh s DPH]]].[All]" allUniqueName="[Spolu].[emisne_faktory_ceny.bilančná cena [€/MWh s DPH]]].[All]" dimensionUniqueName="[Spolu]" displayFolder="" count="0" memberValueDatatype="5" unbalanced="0"/>
    <cacheHierarchy uniqueName="[Spolu].[ETS2.Zdroj / inštitúcia]" caption="ETS2.Zdroj / inštitúcia" attribute="1" defaultMemberUniqueName="[Spolu].[ETS2.Zdroj / inštitúcia].[All]" allUniqueName="[Spolu].[ETS2.Zdroj / inštitúcia].[All]" dimensionUniqueName="[Spolu]" displayFolder="" count="2" memberValueDatatype="130" unbalanced="0">
      <fieldsUsage count="2">
        <fieldUsage x="-1"/>
        <fieldUsage x="4"/>
      </fieldsUsage>
    </cacheHierarchy>
    <cacheHierarchy uniqueName="[Spolu].[ETS2.Predpokladaná cena (€/tCO₂)]" caption="ETS2.Predpokladaná cena (€/tCO₂)" attribute="1" defaultMemberUniqueName="[Spolu].[ETS2.Predpokladaná cena (€/tCO₂)].[All]" allUniqueName="[Spolu].[ETS2.Predpokladaná cena (€/tCO₂)].[All]" dimensionUniqueName="[Spolu]" displayFolder="" count="0" memberValueDatatype="5" unbalanced="0"/>
    <cacheHierarchy uniqueName="[Spolu].[vstupná energia [MWh/r]]]" caption="vstupná energia [MWh/r]" attribute="1" defaultMemberUniqueName="[Spolu].[vstupná energia [MWh/r]]].[All]" allUniqueName="[Spolu].[vstupná energia [MWh/r]]].[All]" dimensionUniqueName="[Spolu]" displayFolder="" count="0" memberValueDatatype="5" unbalanced="0"/>
    <cacheHierarchy uniqueName="[Spolu].[celk. emisie CO2 [t/rok]]]" caption="celk. emisie CO2 [t/rok]" attribute="1" defaultMemberUniqueName="[Spolu].[celk. emisie CO2 [t/rok]]].[All]" allUniqueName="[Spolu].[celk. emisie CO2 [t/rok]]].[All]" dimensionUniqueName="[Spolu]" displayFolder="" count="0" memberValueDatatype="5" unbalanced="0"/>
    <cacheHierarchy uniqueName="[Spolu].[náklady na energiu [€/rok s DPH]]]" caption="náklady na energiu [€/rok s DPH]" attribute="1" defaultMemberUniqueName="[Spolu].[náklady na energiu [€/rok s DPH]]].[All]" allUniqueName="[Spolu].[náklady na energiu [€/rok s DPH]]].[All]" dimensionUniqueName="[Spolu]" displayFolder="" count="0" memberValueDatatype="5" unbalanced="0"/>
    <cacheHierarchy uniqueName="[Spolu].[náklady na ETS2 [€/rok s DPH]]]" caption="náklady na ETS2 [€/rok s DPH]" attribute="1" defaultMemberUniqueName="[Spolu].[náklady na ETS2 [€/rok s DPH]]].[All]" allUniqueName="[Spolu].[náklady na ETS2 [€/rok s DPH]]].[All]" dimensionUniqueName="[Spolu]" displayFolder="" count="0" memberValueDatatype="5" unbalanced="0"/>
    <cacheHierarchy uniqueName="[Spolu].[náklady spolu [€/rok s DPH]]]" caption="náklady spolu [€/rok s DPH]" attribute="1" defaultMemberUniqueName="[Spolu].[náklady spolu [€/rok s DPH]]].[All]" allUniqueName="[Spolu].[náklady spolu [€/rok s DPH]]].[All]" dimensionUniqueName="[Spolu]" displayFolder="" count="0" memberValueDatatype="5" unbalanced="0"/>
    <cacheHierarchy uniqueName="[Spolu_vozidla].[karoséria]" caption="karoséria" attribute="1" defaultMemberUniqueName="[Spolu_vozidla].[karoséria].[All]" allUniqueName="[Spolu_vozidla].[karoséria].[All]" dimensionUniqueName="[Spolu_vozidla]" displayFolder="" count="0" memberValueDatatype="130" unbalanced="0"/>
    <cacheHierarchy uniqueName="[Spolu_vozidla].[ročný nájazd km]" caption="ročný nájazd km" attribute="1" defaultMemberUniqueName="[Spolu_vozidla].[ročný nájazd km].[All]" allUniqueName="[Spolu_vozidla].[ročný nájazd km].[All]" dimensionUniqueName="[Spolu_vozidla]" displayFolder="" count="0" memberValueDatatype="20" unbalanced="0"/>
    <cacheHierarchy uniqueName="[Spolu_vozidla].[palivo]" caption="palivo" attribute="1" defaultMemberUniqueName="[Spolu_vozidla].[palivo].[All]" allUniqueName="[Spolu_vozidla].[palivo].[All]" dimensionUniqueName="[Spolu_vozidla]" displayFolder="" count="0" memberValueDatatype="130" unbalanced="0"/>
    <cacheHierarchy uniqueName="[Spolu_vozidla].[spotreba [l/100km]]]" caption="spotreba [l/100km]" attribute="1" defaultMemberUniqueName="[Spolu_vozidla].[spotreba [l/100km]]].[All]" allUniqueName="[Spolu_vozidla].[spotreba [l/100km]]].[All]" dimensionUniqueName="[Spolu_vozidla]" displayFolder="" count="0" memberValueDatatype="5" unbalanced="0"/>
    <cacheHierarchy uniqueName="[Spolu_vozidla].[celk. spotreba  [l]]]" caption="celk. spotreba  [l]" attribute="1" defaultMemberUniqueName="[Spolu_vozidla].[celk. spotreba  [l]]].[All]" allUniqueName="[Spolu_vozidla].[celk. spotreba  [l]]].[All]" dimensionUniqueName="[Spolu_vozidla]" displayFolder="" count="0" memberValueDatatype="5" unbalanced="0"/>
    <cacheHierarchy uniqueName="[Spolu_vozidla].[emisný faktor  [kg/l]]]" caption="emisný faktor  [kg/l]" attribute="1" defaultMemberUniqueName="[Spolu_vozidla].[emisný faktor  [kg/l]]].[All]" allUniqueName="[Spolu_vozidla].[emisný faktor  [kg/l]]].[All]" dimensionUniqueName="[Spolu_vozidla]" displayFolder="" count="0" memberValueDatatype="5" unbalanced="0"/>
    <cacheHierarchy uniqueName="[Spolu_vozidla].[Emisie t CO2]" caption="Emisie t CO2" attribute="1" defaultMemberUniqueName="[Spolu_vozidla].[Emisie t CO2].[All]" allUniqueName="[Spolu_vozidla].[Emisie t CO2].[All]" dimensionUniqueName="[Spolu_vozidla]" displayFolder="" count="0" memberValueDatatype="5" unbalanced="0"/>
    <cacheHierarchy uniqueName="[Spolu_vozidla].[Column36]" caption="Column36" attribute="1" defaultMemberUniqueName="[Spolu_vozidla].[Column36].[All]" allUniqueName="[Spolu_vozidla].[Column36].[All]" dimensionUniqueName="[Spolu_vozidla]" displayFolder="" count="0" memberValueDatatype="130" unbalanced="0"/>
    <cacheHierarchy uniqueName="[Spolu_vozidla].[ETS2_vozidla.Zdroj / inštitúcia]" caption="ETS2_vozidla.Zdroj / inštitúcia" attribute="1" defaultMemberUniqueName="[Spolu_vozidla].[ETS2_vozidla.Zdroj / inštitúcia].[All]" allUniqueName="[Spolu_vozidla].[ETS2_vozidla.Zdroj / inštitúcia].[All]" dimensionUniqueName="[Spolu_vozidla]" displayFolder="" count="0" memberValueDatatype="130" unbalanced="0"/>
    <cacheHierarchy uniqueName="[Spolu_vozidla].[ETS2_vozidla.Predpokladaná cena (€/tCO₂)]" caption="ETS2_vozidla.Predpokladaná cena (€/tCO₂)" attribute="1" defaultMemberUniqueName="[Spolu_vozidla].[ETS2_vozidla.Predpokladaná cena (€/tCO₂)].[All]" allUniqueName="[Spolu_vozidla].[ETS2_vozidla.Predpokladaná cena (€/tCO₂)].[All]" dimensionUniqueName="[Spolu_vozidla]" displayFolder="" count="0" memberValueDatatype="5" unbalanced="0"/>
    <cacheHierarchy uniqueName="[Spolu_vozidla].[ETS2 platba [€/rok s DPH]]]" caption="ETS2 platba [€/rok s DPH]" attribute="1" defaultMemberUniqueName="[Spolu_vozidla].[ETS2 platba [€/rok s DPH]]].[All]" allUniqueName="[Spolu_vozidla].[ETS2 platba [€/rok s DPH]]].[All]" dimensionUniqueName="[Spolu_vozidla]" displayFolder="" count="0" memberValueDatatype="5" unbalanced="0"/>
    <cacheHierarchy uniqueName="[Measures].[__XL_Count DB_energie]" caption="__XL_Count DB_energie" measure="1" displayFolder="" measureGroup="DB_energie" count="0" hidden="1"/>
    <cacheHierarchy uniqueName="[Measures].[__XL_Count emisne_faktory_ceny]" caption="__XL_Count emisne_faktory_ceny" measure="1" displayFolder="" measureGroup="emisne_faktory_ceny" count="0" hidden="1"/>
    <cacheHierarchy uniqueName="[Measures].[__XL_Count ETS2]" caption="__XL_Count ETS2" measure="1" displayFolder="" measureGroup="ETS2" count="0" hidden="1"/>
    <cacheHierarchy uniqueName="[Measures].[__XL_Count Spolu]" caption="__XL_Count Spolu" measure="1" displayFolder="" measureGroup="Spolu" count="0" hidden="1"/>
    <cacheHierarchy uniqueName="[Measures].[__XL_Count ETS2_vozidla]" caption="__XL_Count ETS2_vozidla" measure="1" displayFolder="" measureGroup="ETS2_vozidla" count="0" hidden="1"/>
    <cacheHierarchy uniqueName="[Measures].[__XL_Count PHM_spotreba]" caption="__XL_Count PHM_spotreba" measure="1" displayFolder="" measureGroup="PHM_spotreba" count="0" hidden="1"/>
    <cacheHierarchy uniqueName="[Measures].[__XL_Count Spolu_vozidla]" caption="__XL_Count Spolu_vozidla" measure="1" displayFolder="" measureGroup="Spolu_vozidla" count="0" hidden="1"/>
    <cacheHierarchy uniqueName="[Measures].[__No measures defined]" caption="__No measures defined" measure="1" displayFolder="" count="0" hidden="1"/>
    <cacheHierarchy uniqueName="[Measures].[Count of typ budovy]" caption="Count of typ budovy" measure="1" displayFolder="" measureGroup="Spolu" count="0" hidden="1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Count of náklady na ETS2 [€/rok s DPH]]]" caption="Count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náklady na ETS2 [€/rok s DPH]]]" caption="Sum of náklady na ETS2 [€/rok s DPH]" measure="1" displayFolder="" measureGroup="Spolu" count="0" hidden="1"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Average of náklady na ETS2 [€/rok s DPH]]]" caption="Average of náklady na ETS2 [€/rok s DPH]" measure="1" displayFolder="" measureGroup="Spolu" count="0" oneField="1" hidden="1">
      <fieldsUsage count="1">
        <fieldUsage x="1"/>
      </fieldsUsage>
      <extLst>
        <ext xmlns:x15="http://schemas.microsoft.com/office/spreadsheetml/2010/11/main" uri="{B97F6D7D-B522-45F9-BDA1-12C45D357490}">
          <x15:cacheHierarchy aggregatedColumn="46"/>
        </ext>
      </extLst>
    </cacheHierarchy>
    <cacheHierarchy uniqueName="[Measures].[Sum of ETS2 platba [€/rok s DPH]]]" caption="Sum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  <cacheHierarchy uniqueName="[Measures].[Average of ETS2 platba [€/rok s DPH]]]" caption="Average of ETS2 platba [€/rok s DPH]" measure="1" displayFolder="" measureGroup="Spolu_vozidla" count="0" hidden="1">
      <extLst>
        <ext xmlns:x15="http://schemas.microsoft.com/office/spreadsheetml/2010/11/main" uri="{B97F6D7D-B522-45F9-BDA1-12C45D357490}">
          <x15:cacheHierarchy aggregatedColumn="58"/>
        </ext>
      </extLst>
    </cacheHierarchy>
  </cacheHierarchies>
  <kpis count="0"/>
  <dimensions count="8">
    <dimension name="DB_energie" uniqueName="[DB_energie]" caption="DB_energie"/>
    <dimension name="emisne_faktory_ceny" uniqueName="[emisne_faktory_ceny]" caption="emisne_faktory_ceny"/>
    <dimension name="ETS2" uniqueName="[ETS2]" caption="ETS2"/>
    <dimension name="ETS2_vozidla" uniqueName="[ETS2_vozidla]" caption="ETS2_vozidla"/>
    <dimension measure="1" name="Measures" uniqueName="[Measures]" caption="Measures"/>
    <dimension name="PHM_spotreba" uniqueName="[PHM_spotreba]" caption="PHM_spotreba"/>
    <dimension name="Spolu" uniqueName="[Spolu]" caption="Spolu"/>
    <dimension name="Spolu_vozidla" uniqueName="[Spolu_vozidla]" caption="Spolu_vozidla"/>
  </dimensions>
  <measureGroups count="7">
    <measureGroup name="DB_energie" caption="DB_energie"/>
    <measureGroup name="emisne_faktory_ceny" caption="emisne_faktory_ceny"/>
    <measureGroup name="ETS2" caption="ETS2"/>
    <measureGroup name="ETS2_vozidla" caption="ETS2_vozidla"/>
    <measureGroup name="PHM_spotreba" caption="PHM_spotreba"/>
    <measureGroup name="Spolu" caption="Spolu"/>
    <measureGroup name="Spolu_vozidla" caption="Spolu_vozidla"/>
  </measureGroups>
  <maps count="7">
    <map measureGroup="0" dimension="0"/>
    <map measureGroup="1" dimension="1"/>
    <map measureGroup="2" dimension="2"/>
    <map measureGroup="3" dimension="3"/>
    <map measureGroup="4" dimension="5"/>
    <map measureGroup="5" dimension="6"/>
    <map measureGroup="6" dimension="7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8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7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3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4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4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2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9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5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5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7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6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3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6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1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8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9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0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6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3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7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0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808D20-826C-4B38-A3D5-1AC28FBD9BB9}" name="PivotTable5" cacheId="44" applyNumberFormats="0" applyBorderFormats="0" applyFontFormats="0" applyPatternFormats="0" applyAlignmentFormats="0" applyWidthHeightFormats="1" dataCaption="Values" grandTotalCaption="Spolu" tag="a2075a12-cddc-4720-a2bf-19dc47c674ad" updatedVersion="8" minRefreshableVersion="3" itemPrintTitles="1" createdVersion="5" indent="0" outline="1" outlineData="1" multipleFieldFilters="0" chartFormat="5" rowHeaderCaption="Typ budovy / podl. plocha" colHeaderCaption="Energetická trieda">
  <location ref="L79:T95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154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547">
      <pivotArea collapsedLevelsAreSubtotals="1" fieldPosition="0">
        <references count="1">
          <reference field="3" count="1">
            <x v="1"/>
          </reference>
        </references>
      </pivotArea>
    </format>
    <format dxfId="154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545">
      <pivotArea collapsedLevelsAreSubtotals="1" fieldPosition="0">
        <references count="1">
          <reference field="3" count="1">
            <x v="2"/>
          </reference>
        </references>
      </pivotArea>
    </format>
    <format dxfId="154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543">
      <pivotArea collapsedLevelsAreSubtotals="1" fieldPosition="0">
        <references count="1">
          <reference field="3" count="1">
            <x v="3"/>
          </reference>
        </references>
      </pivotArea>
    </format>
    <format dxfId="154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541">
      <pivotArea collapsedLevelsAreSubtotals="1" fieldPosition="0">
        <references count="1">
          <reference field="3" count="1">
            <x v="4"/>
          </reference>
        </references>
      </pivotArea>
    </format>
    <format dxfId="154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539">
      <pivotArea collapsedLevelsAreSubtotals="1" fieldPosition="0">
        <references count="1">
          <reference field="3" count="1">
            <x v="5"/>
          </reference>
        </references>
      </pivotArea>
    </format>
    <format dxfId="153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537">
      <pivotArea grandRow="1" outline="0" collapsedLevelsAreSubtotals="1" fieldPosition="0"/>
    </format>
    <format dxfId="1536">
      <pivotArea type="all" dataOnly="0" outline="0" fieldPosition="0"/>
    </format>
    <format dxfId="1535">
      <pivotArea outline="0" collapsedLevelsAreSubtotals="1" fieldPosition="0"/>
    </format>
    <format dxfId="1534">
      <pivotArea type="origin" dataOnly="0" labelOnly="1" outline="0" fieldPosition="0"/>
    </format>
    <format dxfId="1533">
      <pivotArea field="2" type="button" dataOnly="0" labelOnly="1" outline="0" axis="axisCol" fieldPosition="0"/>
    </format>
    <format dxfId="1532">
      <pivotArea type="topRight" dataOnly="0" labelOnly="1" outline="0" fieldPosition="0"/>
    </format>
    <format dxfId="1531">
      <pivotArea field="3" type="button" dataOnly="0" labelOnly="1" outline="0" axis="axisRow" fieldPosition="1"/>
    </format>
    <format dxfId="1530">
      <pivotArea dataOnly="0" labelOnly="1" fieldPosition="0">
        <references count="1">
          <reference field="3" count="0"/>
        </references>
      </pivotArea>
    </format>
    <format dxfId="1529">
      <pivotArea dataOnly="0" labelOnly="1" grandRow="1" outline="0" fieldPosition="0"/>
    </format>
    <format dxfId="152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52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52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52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52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52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522">
      <pivotArea dataOnly="0" labelOnly="1" fieldPosition="0">
        <references count="1">
          <reference field="2" count="0"/>
        </references>
      </pivotArea>
    </format>
    <format dxfId="1521">
      <pivotArea dataOnly="0" labelOnly="1" grandCol="1" outline="0" fieldPosition="0"/>
    </format>
    <format dxfId="1520">
      <pivotArea outline="0" collapsedLevelsAreSubtotals="1" fieldPosition="0"/>
    </format>
    <format dxfId="1519">
      <pivotArea dataOnly="0" labelOnly="1" fieldPosition="0">
        <references count="1">
          <reference field="2" count="0"/>
        </references>
      </pivotArea>
    </format>
    <format dxfId="1518">
      <pivotArea dataOnly="0" labelOnly="1" grandCol="1" outline="0" fieldPosition="0"/>
    </format>
    <format dxfId="1517">
      <pivotArea outline="0" collapsedLevelsAreSubtotals="1" fieldPosition="0"/>
    </format>
    <format dxfId="1516">
      <pivotArea dataOnly="0" labelOnly="1" fieldPosition="0">
        <references count="1">
          <reference field="2" count="0"/>
        </references>
      </pivotArea>
    </format>
    <format dxfId="1515">
      <pivotArea dataOnly="0" labelOnly="1" grandCol="1" outline="0" fieldPosition="0"/>
    </format>
  </formats>
  <chartFormats count="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07A399-3C43-4CD8-A30A-5038AF3F0890}" name="PivotTable8" cacheId="47" applyNumberFormats="0" applyBorderFormats="0" applyFontFormats="0" applyPatternFormats="0" applyAlignmentFormats="0" applyWidthHeightFormats="1" dataCaption="Values" grandTotalCaption="Spolu" tag="bca29ef7-c54f-4d4a-a0c5-03fd1141a535" updatedVersion="8" minRefreshableVersion="3" itemPrintTitles="1" createdVersion="5" indent="0" outline="1" outlineData="1" multipleFieldFilters="0" chartFormat="13" rowHeaderCaption="Podl. plocha / typ budovy">
  <location ref="B224:J24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85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849">
      <pivotArea collapsedLevelsAreSubtotals="1" fieldPosition="0">
        <references count="1">
          <reference field="3" count="1">
            <x v="1"/>
          </reference>
        </references>
      </pivotArea>
    </format>
    <format dxfId="184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847">
      <pivotArea collapsedLevelsAreSubtotals="1" fieldPosition="0">
        <references count="1">
          <reference field="3" count="1">
            <x v="2"/>
          </reference>
        </references>
      </pivotArea>
    </format>
    <format dxfId="184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845">
      <pivotArea collapsedLevelsAreSubtotals="1" fieldPosition="0">
        <references count="1">
          <reference field="3" count="1">
            <x v="3"/>
          </reference>
        </references>
      </pivotArea>
    </format>
    <format dxfId="184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843">
      <pivotArea collapsedLevelsAreSubtotals="1" fieldPosition="0">
        <references count="1">
          <reference field="3" count="1">
            <x v="4"/>
          </reference>
        </references>
      </pivotArea>
    </format>
    <format dxfId="184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841">
      <pivotArea collapsedLevelsAreSubtotals="1" fieldPosition="0">
        <references count="1">
          <reference field="3" count="1">
            <x v="5"/>
          </reference>
        </references>
      </pivotArea>
    </format>
    <format dxfId="184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839">
      <pivotArea grandRow="1" outline="0" collapsedLevelsAreSubtotals="1" fieldPosition="0"/>
    </format>
    <format dxfId="1838">
      <pivotArea type="all" dataOnly="0" outline="0" fieldPosition="0"/>
    </format>
    <format dxfId="1837">
      <pivotArea outline="0" collapsedLevelsAreSubtotals="1" fieldPosition="0"/>
    </format>
    <format dxfId="1836">
      <pivotArea type="origin" dataOnly="0" labelOnly="1" outline="0" fieldPosition="0"/>
    </format>
    <format dxfId="1835">
      <pivotArea field="2" type="button" dataOnly="0" labelOnly="1" outline="0" axis="axisCol" fieldPosition="0"/>
    </format>
    <format dxfId="1834">
      <pivotArea type="topRight" dataOnly="0" labelOnly="1" outline="0" fieldPosition="0"/>
    </format>
    <format dxfId="1833">
      <pivotArea field="3" type="button" dataOnly="0" labelOnly="1" outline="0" axis="axisRow" fieldPosition="0"/>
    </format>
    <format dxfId="1832">
      <pivotArea dataOnly="0" labelOnly="1" fieldPosition="0">
        <references count="1">
          <reference field="3" count="0"/>
        </references>
      </pivotArea>
    </format>
    <format dxfId="1831">
      <pivotArea dataOnly="0" labelOnly="1" grandRow="1" outline="0" fieldPosition="0"/>
    </format>
    <format dxfId="183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82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82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82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82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82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824">
      <pivotArea dataOnly="0" labelOnly="1" fieldPosition="0">
        <references count="1">
          <reference field="2" count="0"/>
        </references>
      </pivotArea>
    </format>
    <format dxfId="1823">
      <pivotArea dataOnly="0" labelOnly="1" grandCol="1" outline="0" fieldPosition="0"/>
    </format>
    <format dxfId="1822">
      <pivotArea outline="0" collapsedLevelsAreSubtotals="1" fieldPosition="0"/>
    </format>
    <format dxfId="1821">
      <pivotArea dataOnly="0" labelOnly="1" fieldPosition="0">
        <references count="1">
          <reference field="2" count="0"/>
        </references>
      </pivotArea>
    </format>
    <format dxfId="1820">
      <pivotArea dataOnly="0" labelOnly="1" grandCol="1" outline="0" fieldPosition="0"/>
    </format>
    <format dxfId="1819">
      <pivotArea outline="0" collapsedLevelsAreSubtotals="1" fieldPosition="0"/>
    </format>
    <format dxfId="1818">
      <pivotArea dataOnly="0" labelOnly="1" fieldPosition="0">
        <references count="1">
          <reference field="2" count="0"/>
        </references>
      </pivotArea>
    </format>
    <format dxfId="1817">
      <pivotArea dataOnly="0" labelOnly="1" grandCol="1" outline="0" fieldPosition="0"/>
    </format>
  </formats>
  <chartFormats count="16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586D74-1843-4C3C-81AD-9B40C03299AC}" name="PivotTable7" cacheId="46" applyNumberFormats="0" applyBorderFormats="0" applyFontFormats="0" applyPatternFormats="0" applyAlignmentFormats="0" applyWidthHeightFormats="1" dataCaption="Values" grandTotalCaption="Spolu" tag="5d05d031-66cf-4b6a-a3d6-d36d6536c681" updatedVersion="8" minRefreshableVersion="3" itemPrintTitles="1" createdVersion="5" indent="0" outline="1" outlineData="1" multipleFieldFilters="0" chartFormat="5" rowHeaderCaption="Typ budovy / podl. plocha">
  <location ref="L224:T24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88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883">
      <pivotArea collapsedLevelsAreSubtotals="1" fieldPosition="0">
        <references count="1">
          <reference field="3" count="1">
            <x v="1"/>
          </reference>
        </references>
      </pivotArea>
    </format>
    <format dxfId="188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881">
      <pivotArea collapsedLevelsAreSubtotals="1" fieldPosition="0">
        <references count="1">
          <reference field="3" count="1">
            <x v="2"/>
          </reference>
        </references>
      </pivotArea>
    </format>
    <format dxfId="188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879">
      <pivotArea collapsedLevelsAreSubtotals="1" fieldPosition="0">
        <references count="1">
          <reference field="3" count="1">
            <x v="3"/>
          </reference>
        </references>
      </pivotArea>
    </format>
    <format dxfId="187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877">
      <pivotArea collapsedLevelsAreSubtotals="1" fieldPosition="0">
        <references count="1">
          <reference field="3" count="1">
            <x v="4"/>
          </reference>
        </references>
      </pivotArea>
    </format>
    <format dxfId="187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875">
      <pivotArea collapsedLevelsAreSubtotals="1" fieldPosition="0">
        <references count="1">
          <reference field="3" count="1">
            <x v="5"/>
          </reference>
        </references>
      </pivotArea>
    </format>
    <format dxfId="187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873">
      <pivotArea grandRow="1" outline="0" collapsedLevelsAreSubtotals="1" fieldPosition="0"/>
    </format>
    <format dxfId="1872">
      <pivotArea type="all" dataOnly="0" outline="0" fieldPosition="0"/>
    </format>
    <format dxfId="1871">
      <pivotArea outline="0" collapsedLevelsAreSubtotals="1" fieldPosition="0"/>
    </format>
    <format dxfId="1870">
      <pivotArea type="origin" dataOnly="0" labelOnly="1" outline="0" fieldPosition="0"/>
    </format>
    <format dxfId="1869">
      <pivotArea field="2" type="button" dataOnly="0" labelOnly="1" outline="0" axis="axisCol" fieldPosition="0"/>
    </format>
    <format dxfId="1868">
      <pivotArea type="topRight" dataOnly="0" labelOnly="1" outline="0" fieldPosition="0"/>
    </format>
    <format dxfId="1867">
      <pivotArea field="3" type="button" dataOnly="0" labelOnly="1" outline="0" axis="axisRow" fieldPosition="1"/>
    </format>
    <format dxfId="1866">
      <pivotArea dataOnly="0" labelOnly="1" fieldPosition="0">
        <references count="1">
          <reference field="3" count="0"/>
        </references>
      </pivotArea>
    </format>
    <format dxfId="1865">
      <pivotArea dataOnly="0" labelOnly="1" grandRow="1" outline="0" fieldPosition="0"/>
    </format>
    <format dxfId="186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86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86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86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86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85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858">
      <pivotArea dataOnly="0" labelOnly="1" fieldPosition="0">
        <references count="1">
          <reference field="2" count="0"/>
        </references>
      </pivotArea>
    </format>
    <format dxfId="1857">
      <pivotArea dataOnly="0" labelOnly="1" grandCol="1" outline="0" fieldPosition="0"/>
    </format>
    <format dxfId="1856">
      <pivotArea outline="0" collapsedLevelsAreSubtotals="1" fieldPosition="0"/>
    </format>
    <format dxfId="1855">
      <pivotArea dataOnly="0" labelOnly="1" fieldPosition="0">
        <references count="1">
          <reference field="2" count="0"/>
        </references>
      </pivotArea>
    </format>
    <format dxfId="1854">
      <pivotArea dataOnly="0" labelOnly="1" grandCol="1" outline="0" fieldPosition="0"/>
    </format>
    <format dxfId="1853">
      <pivotArea outline="0" collapsedLevelsAreSubtotals="1" fieldPosition="0"/>
    </format>
    <format dxfId="1852">
      <pivotArea dataOnly="0" labelOnly="1" fieldPosition="0">
        <references count="1">
          <reference field="2" count="0"/>
        </references>
      </pivotArea>
    </format>
    <format dxfId="1851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D2036F8-C934-4581-90E8-1288873139A9}" name="PivotTable1" cacheId="40" applyNumberFormats="0" applyBorderFormats="0" applyFontFormats="0" applyPatternFormats="0" applyAlignmentFormats="0" applyWidthHeightFormats="1" dataCaption="Values" grandTotalCaption="Spolu" tag="fc931314-362d-4592-ad10-1656c5e3ecb0" updatedVersion="8" minRefreshableVersion="3" itemPrintTitles="1" createdVersion="5" indent="0" outline="1" outlineData="1" multipleFieldFilters="0" chartFormat="11" rowHeaderCaption="Podl. plocha / typ budovy" colHeaderCaption="Energetická trieda">
  <location ref="B3:J23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EUKI 2023]" cap="EUKI 2023"/>
  </pageFields>
  <dataFields count="1">
    <dataField name="Náklady na ETS2 [€/rok s DPH]" fld="1" subtotal="average" baseField="0" baseItem="0"/>
  </dataFields>
  <formats count="34">
    <format dxfId="117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177">
      <pivotArea collapsedLevelsAreSubtotals="1" fieldPosition="0">
        <references count="1">
          <reference field="3" count="1">
            <x v="1"/>
          </reference>
        </references>
      </pivotArea>
    </format>
    <format dxfId="117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175">
      <pivotArea collapsedLevelsAreSubtotals="1" fieldPosition="0">
        <references count="1">
          <reference field="3" count="1">
            <x v="2"/>
          </reference>
        </references>
      </pivotArea>
    </format>
    <format dxfId="117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173">
      <pivotArea collapsedLevelsAreSubtotals="1" fieldPosition="0">
        <references count="1">
          <reference field="3" count="1">
            <x v="3"/>
          </reference>
        </references>
      </pivotArea>
    </format>
    <format dxfId="117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171">
      <pivotArea collapsedLevelsAreSubtotals="1" fieldPosition="0">
        <references count="1">
          <reference field="3" count="1">
            <x v="4"/>
          </reference>
        </references>
      </pivotArea>
    </format>
    <format dxfId="117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169">
      <pivotArea collapsedLevelsAreSubtotals="1" fieldPosition="0">
        <references count="1">
          <reference field="3" count="1">
            <x v="5"/>
          </reference>
        </references>
      </pivotArea>
    </format>
    <format dxfId="116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167">
      <pivotArea grandRow="1" outline="0" collapsedLevelsAreSubtotals="1" fieldPosition="0"/>
    </format>
    <format dxfId="1166">
      <pivotArea type="all" dataOnly="0" outline="0" fieldPosition="0"/>
    </format>
    <format dxfId="1165">
      <pivotArea outline="0" collapsedLevelsAreSubtotals="1" fieldPosition="0"/>
    </format>
    <format dxfId="1164">
      <pivotArea type="origin" dataOnly="0" labelOnly="1" outline="0" fieldPosition="0"/>
    </format>
    <format dxfId="1163">
      <pivotArea field="2" type="button" dataOnly="0" labelOnly="1" outline="0" axis="axisCol" fieldPosition="0"/>
    </format>
    <format dxfId="1162">
      <pivotArea type="topRight" dataOnly="0" labelOnly="1" outline="0" fieldPosition="0"/>
    </format>
    <format dxfId="1161">
      <pivotArea field="3" type="button" dataOnly="0" labelOnly="1" outline="0" axis="axisRow" fieldPosition="0"/>
    </format>
    <format dxfId="1160">
      <pivotArea dataOnly="0" labelOnly="1" fieldPosition="0">
        <references count="1">
          <reference field="3" count="0"/>
        </references>
      </pivotArea>
    </format>
    <format dxfId="1159">
      <pivotArea dataOnly="0" labelOnly="1" grandRow="1" outline="0" fieldPosition="0"/>
    </format>
    <format dxfId="115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15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15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15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15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15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152">
      <pivotArea dataOnly="0" labelOnly="1" fieldPosition="0">
        <references count="1">
          <reference field="2" count="0"/>
        </references>
      </pivotArea>
    </format>
    <format dxfId="1151">
      <pivotArea dataOnly="0" labelOnly="1" grandCol="1" outline="0" fieldPosition="0"/>
    </format>
    <format dxfId="1150">
      <pivotArea outline="0" collapsedLevelsAreSubtotals="1" fieldPosition="0"/>
    </format>
    <format dxfId="1149">
      <pivotArea dataOnly="0" labelOnly="1" fieldPosition="0">
        <references count="1">
          <reference field="2" count="0"/>
        </references>
      </pivotArea>
    </format>
    <format dxfId="1148">
      <pivotArea dataOnly="0" labelOnly="1" grandCol="1" outline="0" fieldPosition="0"/>
    </format>
    <format dxfId="1147">
      <pivotArea outline="0" collapsedLevelsAreSubtotals="1" fieldPosition="0"/>
    </format>
    <format dxfId="1146">
      <pivotArea dataOnly="0" labelOnly="1" fieldPosition="0">
        <references count="1">
          <reference field="2" count="0"/>
        </references>
      </pivotArea>
    </format>
    <format dxfId="1145">
      <pivotArea dataOnly="0" labelOnly="1" grandCol="1" outline="0" fieldPosition="0"/>
    </format>
  </formats>
  <chartFormats count="14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7B89116-4C37-4156-89E5-0E071B962B47}" name="PivotTable8" cacheId="42" applyNumberFormats="0" applyBorderFormats="0" applyFontFormats="0" applyPatternFormats="0" applyAlignmentFormats="0" applyWidthHeightFormats="1" dataCaption="Values" grandTotalCaption="Spolu" tag="21caf0cb-e5f9-4fb7-a529-cf3ddf219740" updatedVersion="8" minRefreshableVersion="3" itemPrintTitles="1" createdVersion="5" indent="0" outline="1" outlineData="1" multipleFieldFilters="0" chartFormat="14" rowHeaderCaption="Podl. plocha / typ budovy">
  <location ref="B224:J24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21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211">
      <pivotArea collapsedLevelsAreSubtotals="1" fieldPosition="0">
        <references count="1">
          <reference field="3" count="1">
            <x v="1"/>
          </reference>
        </references>
      </pivotArea>
    </format>
    <format dxfId="121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209">
      <pivotArea collapsedLevelsAreSubtotals="1" fieldPosition="0">
        <references count="1">
          <reference field="3" count="1">
            <x v="2"/>
          </reference>
        </references>
      </pivotArea>
    </format>
    <format dxfId="120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207">
      <pivotArea collapsedLevelsAreSubtotals="1" fieldPosition="0">
        <references count="1">
          <reference field="3" count="1">
            <x v="3"/>
          </reference>
        </references>
      </pivotArea>
    </format>
    <format dxfId="120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205">
      <pivotArea collapsedLevelsAreSubtotals="1" fieldPosition="0">
        <references count="1">
          <reference field="3" count="1">
            <x v="4"/>
          </reference>
        </references>
      </pivotArea>
    </format>
    <format dxfId="120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203">
      <pivotArea collapsedLevelsAreSubtotals="1" fieldPosition="0">
        <references count="1">
          <reference field="3" count="1">
            <x v="5"/>
          </reference>
        </references>
      </pivotArea>
    </format>
    <format dxfId="120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201">
      <pivotArea grandRow="1" outline="0" collapsedLevelsAreSubtotals="1" fieldPosition="0"/>
    </format>
    <format dxfId="1200">
      <pivotArea type="all" dataOnly="0" outline="0" fieldPosition="0"/>
    </format>
    <format dxfId="1199">
      <pivotArea outline="0" collapsedLevelsAreSubtotals="1" fieldPosition="0"/>
    </format>
    <format dxfId="1198">
      <pivotArea type="origin" dataOnly="0" labelOnly="1" outline="0" fieldPosition="0"/>
    </format>
    <format dxfId="1197">
      <pivotArea field="2" type="button" dataOnly="0" labelOnly="1" outline="0" axis="axisCol" fieldPosition="0"/>
    </format>
    <format dxfId="1196">
      <pivotArea type="topRight" dataOnly="0" labelOnly="1" outline="0" fieldPosition="0"/>
    </format>
    <format dxfId="1195">
      <pivotArea field="3" type="button" dataOnly="0" labelOnly="1" outline="0" axis="axisRow" fieldPosition="0"/>
    </format>
    <format dxfId="1194">
      <pivotArea dataOnly="0" labelOnly="1" fieldPosition="0">
        <references count="1">
          <reference field="3" count="0"/>
        </references>
      </pivotArea>
    </format>
    <format dxfId="1193">
      <pivotArea dataOnly="0" labelOnly="1" grandRow="1" outline="0" fieldPosition="0"/>
    </format>
    <format dxfId="119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19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19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18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18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18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186">
      <pivotArea dataOnly="0" labelOnly="1" fieldPosition="0">
        <references count="1">
          <reference field="2" count="0"/>
        </references>
      </pivotArea>
    </format>
    <format dxfId="1185">
      <pivotArea dataOnly="0" labelOnly="1" grandCol="1" outline="0" fieldPosition="0"/>
    </format>
    <format dxfId="1184">
      <pivotArea outline="0" collapsedLevelsAreSubtotals="1" fieldPosition="0"/>
    </format>
    <format dxfId="1183">
      <pivotArea dataOnly="0" labelOnly="1" fieldPosition="0">
        <references count="1">
          <reference field="2" count="0"/>
        </references>
      </pivotArea>
    </format>
    <format dxfId="1182">
      <pivotArea dataOnly="0" labelOnly="1" grandCol="1" outline="0" fieldPosition="0"/>
    </format>
    <format dxfId="1181">
      <pivotArea outline="0" collapsedLevelsAreSubtotals="1" fieldPosition="0"/>
    </format>
    <format dxfId="1180">
      <pivotArea dataOnly="0" labelOnly="1" fieldPosition="0">
        <references count="1">
          <reference field="2" count="0"/>
        </references>
      </pivotArea>
    </format>
    <format dxfId="1179">
      <pivotArea dataOnly="0" labelOnly="1" grandCol="1" outline="0" fieldPosition="0"/>
    </format>
  </formats>
  <chartFormats count="23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334C21-72C4-4FB5-A1E6-8D1650BFCC27}" name="PivotTable6" cacheId="37" applyNumberFormats="0" applyBorderFormats="0" applyFontFormats="0" applyPatternFormats="0" applyAlignmentFormats="0" applyWidthHeightFormats="1" dataCaption="Values" grandTotalCaption="Spolu" tag="41fc40e7-addc-4f8b-963d-2915a8aeab25" updatedVersion="8" minRefreshableVersion="3" itemPrintTitles="1" createdVersion="5" indent="0" outline="1" outlineData="1" multipleFieldFilters="0" chartFormat="5" rowHeaderCaption="Typ budovy / podl. plocha">
  <location ref="L154:T17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124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245">
      <pivotArea collapsedLevelsAreSubtotals="1" fieldPosition="0">
        <references count="1">
          <reference field="3" count="1">
            <x v="1"/>
          </reference>
        </references>
      </pivotArea>
    </format>
    <format dxfId="124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243">
      <pivotArea collapsedLevelsAreSubtotals="1" fieldPosition="0">
        <references count="1">
          <reference field="3" count="1">
            <x v="2"/>
          </reference>
        </references>
      </pivotArea>
    </format>
    <format dxfId="124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241">
      <pivotArea collapsedLevelsAreSubtotals="1" fieldPosition="0">
        <references count="1">
          <reference field="3" count="1">
            <x v="3"/>
          </reference>
        </references>
      </pivotArea>
    </format>
    <format dxfId="124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239">
      <pivotArea collapsedLevelsAreSubtotals="1" fieldPosition="0">
        <references count="1">
          <reference field="3" count="1">
            <x v="4"/>
          </reference>
        </references>
      </pivotArea>
    </format>
    <format dxfId="123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237">
      <pivotArea collapsedLevelsAreSubtotals="1" fieldPosition="0">
        <references count="1">
          <reference field="3" count="1">
            <x v="5"/>
          </reference>
        </references>
      </pivotArea>
    </format>
    <format dxfId="123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235">
      <pivotArea grandRow="1" outline="0" collapsedLevelsAreSubtotals="1" fieldPosition="0"/>
    </format>
    <format dxfId="1234">
      <pivotArea type="all" dataOnly="0" outline="0" fieldPosition="0"/>
    </format>
    <format dxfId="1233">
      <pivotArea outline="0" collapsedLevelsAreSubtotals="1" fieldPosition="0"/>
    </format>
    <format dxfId="1232">
      <pivotArea type="origin" dataOnly="0" labelOnly="1" outline="0" fieldPosition="0"/>
    </format>
    <format dxfId="1231">
      <pivotArea field="2" type="button" dataOnly="0" labelOnly="1" outline="0" axis="axisCol" fieldPosition="0"/>
    </format>
    <format dxfId="1230">
      <pivotArea type="topRight" dataOnly="0" labelOnly="1" outline="0" fieldPosition="0"/>
    </format>
    <format dxfId="1229">
      <pivotArea field="3" type="button" dataOnly="0" labelOnly="1" outline="0" axis="axisRow" fieldPosition="1"/>
    </format>
    <format dxfId="1228">
      <pivotArea dataOnly="0" labelOnly="1" fieldPosition="0">
        <references count="1">
          <reference field="3" count="0"/>
        </references>
      </pivotArea>
    </format>
    <format dxfId="1227">
      <pivotArea dataOnly="0" labelOnly="1" grandRow="1" outline="0" fieldPosition="0"/>
    </format>
    <format dxfId="122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22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22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22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22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22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220">
      <pivotArea dataOnly="0" labelOnly="1" fieldPosition="0">
        <references count="1">
          <reference field="2" count="0"/>
        </references>
      </pivotArea>
    </format>
    <format dxfId="1219">
      <pivotArea dataOnly="0" labelOnly="1" grandCol="1" outline="0" fieldPosition="0"/>
    </format>
    <format dxfId="1218">
      <pivotArea outline="0" collapsedLevelsAreSubtotals="1" fieldPosition="0"/>
    </format>
    <format dxfId="1217">
      <pivotArea dataOnly="0" labelOnly="1" fieldPosition="0">
        <references count="1">
          <reference field="2" count="0"/>
        </references>
      </pivotArea>
    </format>
    <format dxfId="1216">
      <pivotArea dataOnly="0" labelOnly="1" grandCol="1" outline="0" fieldPosition="0"/>
    </format>
    <format dxfId="1215">
      <pivotArea outline="0" collapsedLevelsAreSubtotals="1" fieldPosition="0"/>
    </format>
    <format dxfId="1214">
      <pivotArea dataOnly="0" labelOnly="1" fieldPosition="0">
        <references count="1">
          <reference field="2" count="0"/>
        </references>
      </pivotArea>
    </format>
    <format dxfId="1213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DDEF324-8AB9-488A-AAF0-8C029C464760}" name="PivotTable2" cacheId="33" applyNumberFormats="0" applyBorderFormats="0" applyFontFormats="0" applyPatternFormats="0" applyAlignmentFormats="0" applyWidthHeightFormats="1" dataCaption="Values" grandTotalCaption="Spolu" tag="fc81ae7e-2268-484f-ba85-ea27088ba8a3" updatedVersion="8" minRefreshableVersion="3" itemPrintTitles="1" createdVersion="5" indent="0" outline="1" outlineData="1" multipleFieldFilters="0" chartFormat="12" rowHeaderCaption="Podl. plocha / typ budovy" colHeaderCaption="Energetická trieda">
  <location ref="B79:J9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128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279">
      <pivotArea collapsedLevelsAreSubtotals="1" fieldPosition="0">
        <references count="1">
          <reference field="3" count="1">
            <x v="1"/>
          </reference>
        </references>
      </pivotArea>
    </format>
    <format dxfId="127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277">
      <pivotArea collapsedLevelsAreSubtotals="1" fieldPosition="0">
        <references count="1">
          <reference field="3" count="1">
            <x v="2"/>
          </reference>
        </references>
      </pivotArea>
    </format>
    <format dxfId="127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275">
      <pivotArea collapsedLevelsAreSubtotals="1" fieldPosition="0">
        <references count="1">
          <reference field="3" count="1">
            <x v="3"/>
          </reference>
        </references>
      </pivotArea>
    </format>
    <format dxfId="127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273">
      <pivotArea collapsedLevelsAreSubtotals="1" fieldPosition="0">
        <references count="1">
          <reference field="3" count="1">
            <x v="4"/>
          </reference>
        </references>
      </pivotArea>
    </format>
    <format dxfId="127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271">
      <pivotArea collapsedLevelsAreSubtotals="1" fieldPosition="0">
        <references count="1">
          <reference field="3" count="1">
            <x v="5"/>
          </reference>
        </references>
      </pivotArea>
    </format>
    <format dxfId="127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269">
      <pivotArea grandRow="1" outline="0" collapsedLevelsAreSubtotals="1" fieldPosition="0"/>
    </format>
    <format dxfId="1268">
      <pivotArea type="all" dataOnly="0" outline="0" fieldPosition="0"/>
    </format>
    <format dxfId="1267">
      <pivotArea outline="0" collapsedLevelsAreSubtotals="1" fieldPosition="0"/>
    </format>
    <format dxfId="1266">
      <pivotArea type="origin" dataOnly="0" labelOnly="1" outline="0" fieldPosition="0"/>
    </format>
    <format dxfId="1265">
      <pivotArea field="2" type="button" dataOnly="0" labelOnly="1" outline="0" axis="axisCol" fieldPosition="0"/>
    </format>
    <format dxfId="1264">
      <pivotArea type="topRight" dataOnly="0" labelOnly="1" outline="0" fieldPosition="0"/>
    </format>
    <format dxfId="1263">
      <pivotArea field="3" type="button" dataOnly="0" labelOnly="1" outline="0" axis="axisRow" fieldPosition="0"/>
    </format>
    <format dxfId="1262">
      <pivotArea dataOnly="0" labelOnly="1" fieldPosition="0">
        <references count="1">
          <reference field="3" count="0"/>
        </references>
      </pivotArea>
    </format>
    <format dxfId="1261">
      <pivotArea dataOnly="0" labelOnly="1" grandRow="1" outline="0" fieldPosition="0"/>
    </format>
    <format dxfId="126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25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25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25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25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25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254">
      <pivotArea dataOnly="0" labelOnly="1" fieldPosition="0">
        <references count="1">
          <reference field="2" count="0"/>
        </references>
      </pivotArea>
    </format>
    <format dxfId="1253">
      <pivotArea dataOnly="0" labelOnly="1" grandCol="1" outline="0" fieldPosition="0"/>
    </format>
    <format dxfId="1252">
      <pivotArea outline="0" collapsedLevelsAreSubtotals="1" fieldPosition="0"/>
    </format>
    <format dxfId="1251">
      <pivotArea dataOnly="0" labelOnly="1" fieldPosition="0">
        <references count="1">
          <reference field="2" count="0"/>
        </references>
      </pivotArea>
    </format>
    <format dxfId="1250">
      <pivotArea dataOnly="0" labelOnly="1" grandCol="1" outline="0" fieldPosition="0"/>
    </format>
    <format dxfId="1249">
      <pivotArea outline="0" collapsedLevelsAreSubtotals="1" fieldPosition="0"/>
    </format>
    <format dxfId="1248">
      <pivotArea dataOnly="0" labelOnly="1" fieldPosition="0">
        <references count="1">
          <reference field="2" count="0"/>
        </references>
      </pivotArea>
    </format>
    <format dxfId="1247">
      <pivotArea dataOnly="0" labelOnly="1" grandCol="1" outline="0" fieldPosition="0"/>
    </format>
  </formats>
  <chartFormats count="15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13AE0E-01B3-4463-83DB-2F0AF86FC0CF}" name="PivotTable3" cacheId="43" applyNumberFormats="0" applyBorderFormats="0" applyFontFormats="0" applyPatternFormats="0" applyAlignmentFormats="0" applyWidthHeightFormats="1" dataCaption="Values" grandTotalCaption="Spolu" tag="bc5a5309-3d6b-4eca-bb50-3e48a2e3191f" updatedVersion="8" minRefreshableVersion="3" itemPrintTitles="1" createdVersion="5" indent="0" outline="1" outlineData="1" multipleFieldFilters="0" chartFormat="11" rowHeaderCaption="Podl. plocha / typ budovy">
  <location ref="B154:J17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131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313">
      <pivotArea collapsedLevelsAreSubtotals="1" fieldPosition="0">
        <references count="1">
          <reference field="3" count="1">
            <x v="1"/>
          </reference>
        </references>
      </pivotArea>
    </format>
    <format dxfId="131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311">
      <pivotArea collapsedLevelsAreSubtotals="1" fieldPosition="0">
        <references count="1">
          <reference field="3" count="1">
            <x v="2"/>
          </reference>
        </references>
      </pivotArea>
    </format>
    <format dxfId="131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309">
      <pivotArea collapsedLevelsAreSubtotals="1" fieldPosition="0">
        <references count="1">
          <reference field="3" count="1">
            <x v="3"/>
          </reference>
        </references>
      </pivotArea>
    </format>
    <format dxfId="130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307">
      <pivotArea collapsedLevelsAreSubtotals="1" fieldPosition="0">
        <references count="1">
          <reference field="3" count="1">
            <x v="4"/>
          </reference>
        </references>
      </pivotArea>
    </format>
    <format dxfId="130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305">
      <pivotArea collapsedLevelsAreSubtotals="1" fieldPosition="0">
        <references count="1">
          <reference field="3" count="1">
            <x v="5"/>
          </reference>
        </references>
      </pivotArea>
    </format>
    <format dxfId="130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303">
      <pivotArea grandRow="1" outline="0" collapsedLevelsAreSubtotals="1" fieldPosition="0"/>
    </format>
    <format dxfId="1302">
      <pivotArea type="all" dataOnly="0" outline="0" fieldPosition="0"/>
    </format>
    <format dxfId="1301">
      <pivotArea outline="0" collapsedLevelsAreSubtotals="1" fieldPosition="0"/>
    </format>
    <format dxfId="1300">
      <pivotArea type="origin" dataOnly="0" labelOnly="1" outline="0" fieldPosition="0"/>
    </format>
    <format dxfId="1299">
      <pivotArea field="2" type="button" dataOnly="0" labelOnly="1" outline="0" axis="axisCol" fieldPosition="0"/>
    </format>
    <format dxfId="1298">
      <pivotArea type="topRight" dataOnly="0" labelOnly="1" outline="0" fieldPosition="0"/>
    </format>
    <format dxfId="1297">
      <pivotArea field="3" type="button" dataOnly="0" labelOnly="1" outline="0" axis="axisRow" fieldPosition="0"/>
    </format>
    <format dxfId="1296">
      <pivotArea dataOnly="0" labelOnly="1" fieldPosition="0">
        <references count="1">
          <reference field="3" count="0"/>
        </references>
      </pivotArea>
    </format>
    <format dxfId="1295">
      <pivotArea dataOnly="0" labelOnly="1" grandRow="1" outline="0" fieldPosition="0"/>
    </format>
    <format dxfId="129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29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29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29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29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28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288">
      <pivotArea dataOnly="0" labelOnly="1" fieldPosition="0">
        <references count="1">
          <reference field="2" count="0"/>
        </references>
      </pivotArea>
    </format>
    <format dxfId="1287">
      <pivotArea dataOnly="0" labelOnly="1" grandCol="1" outline="0" fieldPosition="0"/>
    </format>
    <format dxfId="1286">
      <pivotArea outline="0" collapsedLevelsAreSubtotals="1" fieldPosition="0"/>
    </format>
    <format dxfId="1285">
      <pivotArea dataOnly="0" labelOnly="1" fieldPosition="0">
        <references count="1">
          <reference field="2" count="0"/>
        </references>
      </pivotArea>
    </format>
    <format dxfId="1284">
      <pivotArea dataOnly="0" labelOnly="1" grandCol="1" outline="0" fieldPosition="0"/>
    </format>
    <format dxfId="1283">
      <pivotArea outline="0" collapsedLevelsAreSubtotals="1" fieldPosition="0"/>
    </format>
    <format dxfId="1282">
      <pivotArea dataOnly="0" labelOnly="1" fieldPosition="0">
        <references count="1">
          <reference field="2" count="0"/>
        </references>
      </pivotArea>
    </format>
    <format dxfId="1281">
      <pivotArea dataOnly="0" labelOnly="1" grandCol="1" outline="0" fieldPosition="0"/>
    </format>
  </formats>
  <chartFormats count="16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E374A0-1554-4B90-8F46-77AFE1B6565B}" name="PivotTable5" cacheId="41" applyNumberFormats="0" applyBorderFormats="0" applyFontFormats="0" applyPatternFormats="0" applyAlignmentFormats="0" applyWidthHeightFormats="1" dataCaption="Values" grandTotalCaption="Spolu" tag="0dfb8d37-a38e-4360-be23-3978e6e69034" updatedVersion="8" minRefreshableVersion="3" itemPrintTitles="1" createdVersion="5" indent="0" outline="1" outlineData="1" multipleFieldFilters="0" chartFormat="5" rowHeaderCaption="Typ budovy / podl. plocha" colHeaderCaption="Energetická trieda">
  <location ref="L79:T95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134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347">
      <pivotArea collapsedLevelsAreSubtotals="1" fieldPosition="0">
        <references count="1">
          <reference field="3" count="1">
            <x v="1"/>
          </reference>
        </references>
      </pivotArea>
    </format>
    <format dxfId="134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345">
      <pivotArea collapsedLevelsAreSubtotals="1" fieldPosition="0">
        <references count="1">
          <reference field="3" count="1">
            <x v="2"/>
          </reference>
        </references>
      </pivotArea>
    </format>
    <format dxfId="134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343">
      <pivotArea collapsedLevelsAreSubtotals="1" fieldPosition="0">
        <references count="1">
          <reference field="3" count="1">
            <x v="3"/>
          </reference>
        </references>
      </pivotArea>
    </format>
    <format dxfId="134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341">
      <pivotArea collapsedLevelsAreSubtotals="1" fieldPosition="0">
        <references count="1">
          <reference field="3" count="1">
            <x v="4"/>
          </reference>
        </references>
      </pivotArea>
    </format>
    <format dxfId="134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339">
      <pivotArea collapsedLevelsAreSubtotals="1" fieldPosition="0">
        <references count="1">
          <reference field="3" count="1">
            <x v="5"/>
          </reference>
        </references>
      </pivotArea>
    </format>
    <format dxfId="133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337">
      <pivotArea grandRow="1" outline="0" collapsedLevelsAreSubtotals="1" fieldPosition="0"/>
    </format>
    <format dxfId="1336">
      <pivotArea type="all" dataOnly="0" outline="0" fieldPosition="0"/>
    </format>
    <format dxfId="1335">
      <pivotArea outline="0" collapsedLevelsAreSubtotals="1" fieldPosition="0"/>
    </format>
    <format dxfId="1334">
      <pivotArea type="origin" dataOnly="0" labelOnly="1" outline="0" fieldPosition="0"/>
    </format>
    <format dxfId="1333">
      <pivotArea field="2" type="button" dataOnly="0" labelOnly="1" outline="0" axis="axisCol" fieldPosition="0"/>
    </format>
    <format dxfId="1332">
      <pivotArea type="topRight" dataOnly="0" labelOnly="1" outline="0" fieldPosition="0"/>
    </format>
    <format dxfId="1331">
      <pivotArea field="3" type="button" dataOnly="0" labelOnly="1" outline="0" axis="axisRow" fieldPosition="1"/>
    </format>
    <format dxfId="1330">
      <pivotArea dataOnly="0" labelOnly="1" fieldPosition="0">
        <references count="1">
          <reference field="3" count="0"/>
        </references>
      </pivotArea>
    </format>
    <format dxfId="1329">
      <pivotArea dataOnly="0" labelOnly="1" grandRow="1" outline="0" fieldPosition="0"/>
    </format>
    <format dxfId="132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32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32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32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32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32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322">
      <pivotArea dataOnly="0" labelOnly="1" fieldPosition="0">
        <references count="1">
          <reference field="2" count="0"/>
        </references>
      </pivotArea>
    </format>
    <format dxfId="1321">
      <pivotArea dataOnly="0" labelOnly="1" grandCol="1" outline="0" fieldPosition="0"/>
    </format>
    <format dxfId="1320">
      <pivotArea outline="0" collapsedLevelsAreSubtotals="1" fieldPosition="0"/>
    </format>
    <format dxfId="1319">
      <pivotArea dataOnly="0" labelOnly="1" fieldPosition="0">
        <references count="1">
          <reference field="2" count="0"/>
        </references>
      </pivotArea>
    </format>
    <format dxfId="1318">
      <pivotArea dataOnly="0" labelOnly="1" grandCol="1" outline="0" fieldPosition="0"/>
    </format>
    <format dxfId="1317">
      <pivotArea outline="0" collapsedLevelsAreSubtotals="1" fieldPosition="0"/>
    </format>
    <format dxfId="1316">
      <pivotArea dataOnly="0" labelOnly="1" fieldPosition="0">
        <references count="1">
          <reference field="2" count="0"/>
        </references>
      </pivotArea>
    </format>
    <format dxfId="1315">
      <pivotArea dataOnly="0" labelOnly="1" grandCol="1" outline="0" fieldPosition="0"/>
    </format>
  </formats>
  <chartFormats count="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76D441-916C-4EB6-B81C-3AA31BF4ABCB}" name="PivotTable9" cacheId="38" applyNumberFormats="0" applyBorderFormats="0" applyFontFormats="0" applyPatternFormats="0" applyAlignmentFormats="0" applyWidthHeightFormats="1" dataCaption="Values" grandTotalCaption="Spolu" tag="681f8981-2331-42ca-8caa-fc9cba4d1306" updatedVersion="8" minRefreshableVersion="3" itemPrintTitles="1" createdVersion="5" indent="0" outline="1" outlineData="1" multipleFieldFilters="0" chartFormat="13" rowHeaderCaption="Podl. plocha / typ budovy">
  <location ref="B293:J313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138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381">
      <pivotArea collapsedLevelsAreSubtotals="1" fieldPosition="0">
        <references count="1">
          <reference field="3" count="1">
            <x v="1"/>
          </reference>
        </references>
      </pivotArea>
    </format>
    <format dxfId="138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379">
      <pivotArea collapsedLevelsAreSubtotals="1" fieldPosition="0">
        <references count="1">
          <reference field="3" count="1">
            <x v="2"/>
          </reference>
        </references>
      </pivotArea>
    </format>
    <format dxfId="137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377">
      <pivotArea collapsedLevelsAreSubtotals="1" fieldPosition="0">
        <references count="1">
          <reference field="3" count="1">
            <x v="3"/>
          </reference>
        </references>
      </pivotArea>
    </format>
    <format dxfId="137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375">
      <pivotArea collapsedLevelsAreSubtotals="1" fieldPosition="0">
        <references count="1">
          <reference field="3" count="1">
            <x v="4"/>
          </reference>
        </references>
      </pivotArea>
    </format>
    <format dxfId="137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373">
      <pivotArea collapsedLevelsAreSubtotals="1" fieldPosition="0">
        <references count="1">
          <reference field="3" count="1">
            <x v="5"/>
          </reference>
        </references>
      </pivotArea>
    </format>
    <format dxfId="137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371">
      <pivotArea grandRow="1" outline="0" collapsedLevelsAreSubtotals="1" fieldPosition="0"/>
    </format>
    <format dxfId="1370">
      <pivotArea type="all" dataOnly="0" outline="0" fieldPosition="0"/>
    </format>
    <format dxfId="1369">
      <pivotArea outline="0" collapsedLevelsAreSubtotals="1" fieldPosition="0"/>
    </format>
    <format dxfId="1368">
      <pivotArea type="origin" dataOnly="0" labelOnly="1" outline="0" fieldPosition="0"/>
    </format>
    <format dxfId="1367">
      <pivotArea field="2" type="button" dataOnly="0" labelOnly="1" outline="0" axis="axisCol" fieldPosition="0"/>
    </format>
    <format dxfId="1366">
      <pivotArea type="topRight" dataOnly="0" labelOnly="1" outline="0" fieldPosition="0"/>
    </format>
    <format dxfId="1365">
      <pivotArea field="3" type="button" dataOnly="0" labelOnly="1" outline="0" axis="axisRow" fieldPosition="0"/>
    </format>
    <format dxfId="1364">
      <pivotArea dataOnly="0" labelOnly="1" fieldPosition="0">
        <references count="1">
          <reference field="3" count="0"/>
        </references>
      </pivotArea>
    </format>
    <format dxfId="1363">
      <pivotArea dataOnly="0" labelOnly="1" grandRow="1" outline="0" fieldPosition="0"/>
    </format>
    <format dxfId="136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36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36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35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35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35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356">
      <pivotArea dataOnly="0" labelOnly="1" fieldPosition="0">
        <references count="1">
          <reference field="2" count="0"/>
        </references>
      </pivotArea>
    </format>
    <format dxfId="1355">
      <pivotArea dataOnly="0" labelOnly="1" grandCol="1" outline="0" fieldPosition="0"/>
    </format>
    <format dxfId="1354">
      <pivotArea outline="0" collapsedLevelsAreSubtotals="1" fieldPosition="0"/>
    </format>
    <format dxfId="1353">
      <pivotArea dataOnly="0" labelOnly="1" fieldPosition="0">
        <references count="1">
          <reference field="2" count="0"/>
        </references>
      </pivotArea>
    </format>
    <format dxfId="1352">
      <pivotArea dataOnly="0" labelOnly="1" grandCol="1" outline="0" fieldPosition="0"/>
    </format>
    <format dxfId="1351">
      <pivotArea outline="0" collapsedLevelsAreSubtotals="1" fieldPosition="0"/>
    </format>
    <format dxfId="1350">
      <pivotArea dataOnly="0" labelOnly="1" fieldPosition="0">
        <references count="1">
          <reference field="2" count="0"/>
        </references>
      </pivotArea>
    </format>
    <format dxfId="1349">
      <pivotArea dataOnly="0" labelOnly="1" grandCol="1" outline="0" fieldPosition="0"/>
    </format>
  </formats>
  <chartFormats count="23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5626B36-BDFC-49C8-97A3-76F1C944C66B}" name="PivotTable10" cacheId="39" applyNumberFormats="0" applyBorderFormats="0" applyFontFormats="0" applyPatternFormats="0" applyAlignmentFormats="0" applyWidthHeightFormats="1" dataCaption="Values" grandTotalCaption="Spolu" tag="10446b7a-d8a7-41d6-95e2-1049a76616bb" updatedVersion="8" minRefreshableVersion="3" itemPrintTitles="1" createdVersion="5" indent="0" outline="1" outlineData="1" multipleFieldFilters="0" chartFormat="5" rowHeaderCaption="Typ budovy / podl. plocha">
  <location ref="L293:T30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141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415">
      <pivotArea collapsedLevelsAreSubtotals="1" fieldPosition="0">
        <references count="1">
          <reference field="3" count="1">
            <x v="1"/>
          </reference>
        </references>
      </pivotArea>
    </format>
    <format dxfId="141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413">
      <pivotArea collapsedLevelsAreSubtotals="1" fieldPosition="0">
        <references count="1">
          <reference field="3" count="1">
            <x v="2"/>
          </reference>
        </references>
      </pivotArea>
    </format>
    <format dxfId="141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411">
      <pivotArea collapsedLevelsAreSubtotals="1" fieldPosition="0">
        <references count="1">
          <reference field="3" count="1">
            <x v="3"/>
          </reference>
        </references>
      </pivotArea>
    </format>
    <format dxfId="141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409">
      <pivotArea collapsedLevelsAreSubtotals="1" fieldPosition="0">
        <references count="1">
          <reference field="3" count="1">
            <x v="4"/>
          </reference>
        </references>
      </pivotArea>
    </format>
    <format dxfId="140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407">
      <pivotArea collapsedLevelsAreSubtotals="1" fieldPosition="0">
        <references count="1">
          <reference field="3" count="1">
            <x v="5"/>
          </reference>
        </references>
      </pivotArea>
    </format>
    <format dxfId="140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405">
      <pivotArea grandRow="1" outline="0" collapsedLevelsAreSubtotals="1" fieldPosition="0"/>
    </format>
    <format dxfId="1404">
      <pivotArea type="all" dataOnly="0" outline="0" fieldPosition="0"/>
    </format>
    <format dxfId="1403">
      <pivotArea outline="0" collapsedLevelsAreSubtotals="1" fieldPosition="0"/>
    </format>
    <format dxfId="1402">
      <pivotArea type="origin" dataOnly="0" labelOnly="1" outline="0" fieldPosition="0"/>
    </format>
    <format dxfId="1401">
      <pivotArea field="2" type="button" dataOnly="0" labelOnly="1" outline="0" axis="axisCol" fieldPosition="0"/>
    </format>
    <format dxfId="1400">
      <pivotArea type="topRight" dataOnly="0" labelOnly="1" outline="0" fieldPosition="0"/>
    </format>
    <format dxfId="1399">
      <pivotArea field="3" type="button" dataOnly="0" labelOnly="1" outline="0" axis="axisRow" fieldPosition="1"/>
    </format>
    <format dxfId="1398">
      <pivotArea dataOnly="0" labelOnly="1" fieldPosition="0">
        <references count="1">
          <reference field="3" count="0"/>
        </references>
      </pivotArea>
    </format>
    <format dxfId="1397">
      <pivotArea dataOnly="0" labelOnly="1" grandRow="1" outline="0" fieldPosition="0"/>
    </format>
    <format dxfId="139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39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39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39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39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39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390">
      <pivotArea dataOnly="0" labelOnly="1" fieldPosition="0">
        <references count="1">
          <reference field="2" count="0"/>
        </references>
      </pivotArea>
    </format>
    <format dxfId="1389">
      <pivotArea dataOnly="0" labelOnly="1" grandCol="1" outline="0" fieldPosition="0"/>
    </format>
    <format dxfId="1388">
      <pivotArea outline="0" collapsedLevelsAreSubtotals="1" fieldPosition="0"/>
    </format>
    <format dxfId="1387">
      <pivotArea dataOnly="0" labelOnly="1" fieldPosition="0">
        <references count="1">
          <reference field="2" count="0"/>
        </references>
      </pivotArea>
    </format>
    <format dxfId="1386">
      <pivotArea dataOnly="0" labelOnly="1" grandCol="1" outline="0" fieldPosition="0"/>
    </format>
    <format dxfId="1385">
      <pivotArea outline="0" collapsedLevelsAreSubtotals="1" fieldPosition="0"/>
    </format>
    <format dxfId="1384">
      <pivotArea dataOnly="0" labelOnly="1" fieldPosition="0">
        <references count="1">
          <reference field="2" count="0"/>
        </references>
      </pivotArea>
    </format>
    <format dxfId="1383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CD56DE-C002-4C84-AE4E-D5BEF0E9AA38}" name="PivotTable1" cacheId="54" applyNumberFormats="0" applyBorderFormats="0" applyFontFormats="0" applyPatternFormats="0" applyAlignmentFormats="0" applyWidthHeightFormats="1" dataCaption="Values" grandTotalCaption="Spolu" tag="401bceb2-9338-4836-ad28-70401fb7dad9" updatedVersion="8" minRefreshableVersion="3" itemPrintTitles="1" createdVersion="5" indent="0" outline="1" outlineData="1" multipleFieldFilters="0" chartFormat="10" rowHeaderCaption="Podl. plocha / typ budovy" colHeaderCaption="Energetická trieda">
  <location ref="B3:J23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EK 2023]" cap="EK 2023"/>
  </pageFields>
  <dataFields count="1">
    <dataField name="Náklady na ETS2 [€/rok s DPH]" fld="1" subtotal="average" baseField="0" baseItem="0"/>
  </dataFields>
  <formats count="34">
    <format dxfId="158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581">
      <pivotArea collapsedLevelsAreSubtotals="1" fieldPosition="0">
        <references count="1">
          <reference field="3" count="1">
            <x v="1"/>
          </reference>
        </references>
      </pivotArea>
    </format>
    <format dxfId="158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579">
      <pivotArea collapsedLevelsAreSubtotals="1" fieldPosition="0">
        <references count="1">
          <reference field="3" count="1">
            <x v="2"/>
          </reference>
        </references>
      </pivotArea>
    </format>
    <format dxfId="157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577">
      <pivotArea collapsedLevelsAreSubtotals="1" fieldPosition="0">
        <references count="1">
          <reference field="3" count="1">
            <x v="3"/>
          </reference>
        </references>
      </pivotArea>
    </format>
    <format dxfId="157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575">
      <pivotArea collapsedLevelsAreSubtotals="1" fieldPosition="0">
        <references count="1">
          <reference field="3" count="1">
            <x v="4"/>
          </reference>
        </references>
      </pivotArea>
    </format>
    <format dxfId="157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573">
      <pivotArea collapsedLevelsAreSubtotals="1" fieldPosition="0">
        <references count="1">
          <reference field="3" count="1">
            <x v="5"/>
          </reference>
        </references>
      </pivotArea>
    </format>
    <format dxfId="157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571">
      <pivotArea grandRow="1" outline="0" collapsedLevelsAreSubtotals="1" fieldPosition="0"/>
    </format>
    <format dxfId="1570">
      <pivotArea type="all" dataOnly="0" outline="0" fieldPosition="0"/>
    </format>
    <format dxfId="1569">
      <pivotArea outline="0" collapsedLevelsAreSubtotals="1" fieldPosition="0"/>
    </format>
    <format dxfId="1568">
      <pivotArea type="origin" dataOnly="0" labelOnly="1" outline="0" fieldPosition="0"/>
    </format>
    <format dxfId="1567">
      <pivotArea field="2" type="button" dataOnly="0" labelOnly="1" outline="0" axis="axisCol" fieldPosition="0"/>
    </format>
    <format dxfId="1566">
      <pivotArea type="topRight" dataOnly="0" labelOnly="1" outline="0" fieldPosition="0"/>
    </format>
    <format dxfId="1565">
      <pivotArea field="3" type="button" dataOnly="0" labelOnly="1" outline="0" axis="axisRow" fieldPosition="0"/>
    </format>
    <format dxfId="1564">
      <pivotArea dataOnly="0" labelOnly="1" fieldPosition="0">
        <references count="1">
          <reference field="3" count="0"/>
        </references>
      </pivotArea>
    </format>
    <format dxfId="1563">
      <pivotArea dataOnly="0" labelOnly="1" grandRow="1" outline="0" fieldPosition="0"/>
    </format>
    <format dxfId="156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56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56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55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55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55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556">
      <pivotArea dataOnly="0" labelOnly="1" fieldPosition="0">
        <references count="1">
          <reference field="2" count="0"/>
        </references>
      </pivotArea>
    </format>
    <format dxfId="1555">
      <pivotArea dataOnly="0" labelOnly="1" grandCol="1" outline="0" fieldPosition="0"/>
    </format>
    <format dxfId="1554">
      <pivotArea outline="0" collapsedLevelsAreSubtotals="1" fieldPosition="0"/>
    </format>
    <format dxfId="1553">
      <pivotArea dataOnly="0" labelOnly="1" fieldPosition="0">
        <references count="1">
          <reference field="2" count="0"/>
        </references>
      </pivotArea>
    </format>
    <format dxfId="1552">
      <pivotArea dataOnly="0" labelOnly="1" grandCol="1" outline="0" fieldPosition="0"/>
    </format>
    <format dxfId="1551">
      <pivotArea outline="0" collapsedLevelsAreSubtotals="1" fieldPosition="0"/>
    </format>
    <format dxfId="1550">
      <pivotArea dataOnly="0" labelOnly="1" fieldPosition="0">
        <references count="1">
          <reference field="2" count="0"/>
        </references>
      </pivotArea>
    </format>
    <format dxfId="1549">
      <pivotArea dataOnly="0" labelOnly="1" grandCol="1" outline="0" fieldPosition="0"/>
    </format>
  </formats>
  <chartFormats count="7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77D361-65E1-4714-AE04-32CDC1D1F07D}" name="PivotTable4" cacheId="34" applyNumberFormats="0" applyBorderFormats="0" applyFontFormats="0" applyPatternFormats="0" applyAlignmentFormats="0" applyWidthHeightFormats="1" dataCaption="Values" grandTotalCaption="Spolu" tag="4477533a-a953-4457-81e5-a8c15eae24cb" updatedVersion="8" minRefreshableVersion="3" itemPrintTitles="1" createdVersion="5" indent="0" outline="1" outlineData="1" multipleFieldFilters="0" chartFormat="6" rowHeaderCaption="Typ budovy / podl. plocha" colHeaderCaption="Energetická trieda">
  <location ref="L3:T19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EUKI 2023]" cap="EUKI 2023"/>
  </pageFields>
  <dataFields count="1">
    <dataField name="Náklady na ETS2 [€/rok s DPH]" fld="1" subtotal="average" baseField="0" baseItem="0"/>
  </dataFields>
  <formats count="34">
    <format dxfId="145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449">
      <pivotArea collapsedLevelsAreSubtotals="1" fieldPosition="0">
        <references count="1">
          <reference field="3" count="1">
            <x v="1"/>
          </reference>
        </references>
      </pivotArea>
    </format>
    <format dxfId="144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447">
      <pivotArea collapsedLevelsAreSubtotals="1" fieldPosition="0">
        <references count="1">
          <reference field="3" count="1">
            <x v="2"/>
          </reference>
        </references>
      </pivotArea>
    </format>
    <format dxfId="144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445">
      <pivotArea collapsedLevelsAreSubtotals="1" fieldPosition="0">
        <references count="1">
          <reference field="3" count="1">
            <x v="3"/>
          </reference>
        </references>
      </pivotArea>
    </format>
    <format dxfId="144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443">
      <pivotArea collapsedLevelsAreSubtotals="1" fieldPosition="0">
        <references count="1">
          <reference field="3" count="1">
            <x v="4"/>
          </reference>
        </references>
      </pivotArea>
    </format>
    <format dxfId="144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441">
      <pivotArea collapsedLevelsAreSubtotals="1" fieldPosition="0">
        <references count="1">
          <reference field="3" count="1">
            <x v="5"/>
          </reference>
        </references>
      </pivotArea>
    </format>
    <format dxfId="144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439">
      <pivotArea grandRow="1" outline="0" collapsedLevelsAreSubtotals="1" fieldPosition="0"/>
    </format>
    <format dxfId="1438">
      <pivotArea type="all" dataOnly="0" outline="0" fieldPosition="0"/>
    </format>
    <format dxfId="1437">
      <pivotArea outline="0" collapsedLevelsAreSubtotals="1" fieldPosition="0"/>
    </format>
    <format dxfId="1436">
      <pivotArea type="origin" dataOnly="0" labelOnly="1" outline="0" fieldPosition="0"/>
    </format>
    <format dxfId="1435">
      <pivotArea field="2" type="button" dataOnly="0" labelOnly="1" outline="0" axis="axisCol" fieldPosition="0"/>
    </format>
    <format dxfId="1434">
      <pivotArea type="topRight" dataOnly="0" labelOnly="1" outline="0" fieldPosition="0"/>
    </format>
    <format dxfId="1433">
      <pivotArea field="3" type="button" dataOnly="0" labelOnly="1" outline="0" axis="axisRow" fieldPosition="1"/>
    </format>
    <format dxfId="1432">
      <pivotArea dataOnly="0" labelOnly="1" fieldPosition="0">
        <references count="1">
          <reference field="3" count="0"/>
        </references>
      </pivotArea>
    </format>
    <format dxfId="1431">
      <pivotArea dataOnly="0" labelOnly="1" grandRow="1" outline="0" fieldPosition="0"/>
    </format>
    <format dxfId="143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42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42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42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42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42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424">
      <pivotArea dataOnly="0" labelOnly="1" fieldPosition="0">
        <references count="1">
          <reference field="2" count="0"/>
        </references>
      </pivotArea>
    </format>
    <format dxfId="1423">
      <pivotArea dataOnly="0" labelOnly="1" grandCol="1" outline="0" fieldPosition="0"/>
    </format>
    <format dxfId="1422">
      <pivotArea outline="0" collapsedLevelsAreSubtotals="1" fieldPosition="0"/>
    </format>
    <format dxfId="1421">
      <pivotArea dataOnly="0" labelOnly="1" fieldPosition="0">
        <references count="1">
          <reference field="2" count="0"/>
        </references>
      </pivotArea>
    </format>
    <format dxfId="1420">
      <pivotArea dataOnly="0" labelOnly="1" grandCol="1" outline="0" fieldPosition="0"/>
    </format>
    <format dxfId="1419">
      <pivotArea outline="0" collapsedLevelsAreSubtotals="1" fieldPosition="0"/>
    </format>
    <format dxfId="1418">
      <pivotArea dataOnly="0" labelOnly="1" fieldPosition="0">
        <references count="1">
          <reference field="2" count="0"/>
        </references>
      </pivotArea>
    </format>
    <format dxfId="1417">
      <pivotArea dataOnly="0" labelOnly="1" grandCol="1" outline="0" fieldPosition="0"/>
    </format>
  </formats>
  <chartFormats count="1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E3C120-C9A8-4E28-961A-A8A4D17BB401}" name="PivotTable12" cacheId="36" applyNumberFormats="0" applyBorderFormats="0" applyFontFormats="0" applyPatternFormats="0" applyAlignmentFormats="0" applyWidthHeightFormats="1" dataCaption="Values" grandTotalCaption="Spolu" tag="6f281743-0153-4416-948e-b5369dc2f830" updatedVersion="8" minRefreshableVersion="3" itemPrintTitles="1" createdVersion="5" indent="0" outline="1" outlineData="1" multipleFieldFilters="0" chartFormat="16" rowHeaderCaption="Podl. plocha" colHeaderCaption="Typ budovy">
  <location ref="B363:E371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n="priemerný byt" x="0"/>
        <item n="priemerný RD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3" hier="41" name="[Spolu].[ETS2.Zdroj / inštitúcia].&amp;[EUKI 2023]" cap="EUKI 2023"/>
    <pageField fld="4" hier="36" name="[Spolu].[emisne_faktory_ceny.palivo].[All]" cap="All"/>
  </pageFields>
  <dataFields count="1">
    <dataField name="Náklady na ETS2 [€/rok s DPH]" fld="1" subtotal="average" baseField="0" baseItem="0"/>
  </dataFields>
  <formats count="30">
    <format dxfId="1480">
      <pivotArea collapsedLevelsAreSubtotals="1" fieldPosition="0">
        <references count="2">
          <reference field="0" count="0"/>
          <reference field="2" count="1" selected="0">
            <x v="0"/>
          </reference>
        </references>
      </pivotArea>
    </format>
    <format dxfId="1479">
      <pivotArea collapsedLevelsAreSubtotals="1" fieldPosition="0">
        <references count="1">
          <reference field="2" count="1">
            <x v="1"/>
          </reference>
        </references>
      </pivotArea>
    </format>
    <format dxfId="1478">
      <pivotArea collapsedLevelsAreSubtotals="1" fieldPosition="0">
        <references count="2">
          <reference field="0" count="0"/>
          <reference field="2" count="1" selected="0">
            <x v="1"/>
          </reference>
        </references>
      </pivotArea>
    </format>
    <format dxfId="1477">
      <pivotArea collapsedLevelsAreSubtotals="1" fieldPosition="0">
        <references count="1">
          <reference field="2" count="1">
            <x v="2"/>
          </reference>
        </references>
      </pivotArea>
    </format>
    <format dxfId="1476">
      <pivotArea collapsedLevelsAreSubtotals="1" fieldPosition="0">
        <references count="2">
          <reference field="0" count="0"/>
          <reference field="2" count="1" selected="0">
            <x v="2"/>
          </reference>
        </references>
      </pivotArea>
    </format>
    <format dxfId="1475">
      <pivotArea collapsedLevelsAreSubtotals="1" fieldPosition="0">
        <references count="1">
          <reference field="2" count="1">
            <x v="3"/>
          </reference>
        </references>
      </pivotArea>
    </format>
    <format dxfId="1474">
      <pivotArea collapsedLevelsAreSubtotals="1" fieldPosition="0">
        <references count="2">
          <reference field="0" count="0"/>
          <reference field="2" count="1" selected="0">
            <x v="3"/>
          </reference>
        </references>
      </pivotArea>
    </format>
    <format dxfId="1473">
      <pivotArea collapsedLevelsAreSubtotals="1" fieldPosition="0">
        <references count="1">
          <reference field="2" count="1">
            <x v="4"/>
          </reference>
        </references>
      </pivotArea>
    </format>
    <format dxfId="1472">
      <pivotArea collapsedLevelsAreSubtotals="1" fieldPosition="0">
        <references count="2">
          <reference field="0" count="0"/>
          <reference field="2" count="1" selected="0">
            <x v="4"/>
          </reference>
        </references>
      </pivotArea>
    </format>
    <format dxfId="1471">
      <pivotArea collapsedLevelsAreSubtotals="1" fieldPosition="0">
        <references count="1">
          <reference field="2" count="1">
            <x v="5"/>
          </reference>
        </references>
      </pivotArea>
    </format>
    <format dxfId="1470">
      <pivotArea collapsedLevelsAreSubtotals="1" fieldPosition="0">
        <references count="2">
          <reference field="0" count="0"/>
          <reference field="2" count="1" selected="0">
            <x v="5"/>
          </reference>
        </references>
      </pivotArea>
    </format>
    <format dxfId="1469">
      <pivotArea grandRow="1" outline="0" collapsedLevelsAreSubtotals="1" fieldPosition="0"/>
    </format>
    <format dxfId="1468">
      <pivotArea type="all" dataOnly="0" outline="0" fieldPosition="0"/>
    </format>
    <format dxfId="1467">
      <pivotArea outline="0" collapsedLevelsAreSubtotals="1" fieldPosition="0"/>
    </format>
    <format dxfId="1466">
      <pivotArea type="origin" dataOnly="0" labelOnly="1" outline="0" fieldPosition="0"/>
    </format>
    <format dxfId="1465">
      <pivotArea type="topRight" dataOnly="0" labelOnly="1" outline="0" fieldPosition="0"/>
    </format>
    <format dxfId="1464">
      <pivotArea field="2" type="button" dataOnly="0" labelOnly="1" outline="0" axis="axisRow" fieldPosition="0"/>
    </format>
    <format dxfId="1463">
      <pivotArea dataOnly="0" labelOnly="1" fieldPosition="0">
        <references count="1">
          <reference field="2" count="0"/>
        </references>
      </pivotArea>
    </format>
    <format dxfId="1462">
      <pivotArea dataOnly="0" labelOnly="1" grandRow="1" outline="0" fieldPosition="0"/>
    </format>
    <format dxfId="1461">
      <pivotArea dataOnly="0" labelOnly="1" fieldPosition="0">
        <references count="2">
          <reference field="0" count="0"/>
          <reference field="2" count="1" selected="0">
            <x v="0"/>
          </reference>
        </references>
      </pivotArea>
    </format>
    <format dxfId="1460">
      <pivotArea dataOnly="0" labelOnly="1" fieldPosition="0">
        <references count="2">
          <reference field="0" count="0"/>
          <reference field="2" count="1" selected="0">
            <x v="1"/>
          </reference>
        </references>
      </pivotArea>
    </format>
    <format dxfId="1459">
      <pivotArea dataOnly="0" labelOnly="1" fieldPosition="0">
        <references count="2">
          <reference field="0" count="0"/>
          <reference field="2" count="1" selected="0">
            <x v="2"/>
          </reference>
        </references>
      </pivotArea>
    </format>
    <format dxfId="1458">
      <pivotArea dataOnly="0" labelOnly="1" fieldPosition="0">
        <references count="2">
          <reference field="0" count="0"/>
          <reference field="2" count="1" selected="0">
            <x v="3"/>
          </reference>
        </references>
      </pivotArea>
    </format>
    <format dxfId="1457">
      <pivotArea dataOnly="0" labelOnly="1" fieldPosition="0">
        <references count="2">
          <reference field="0" count="0"/>
          <reference field="2" count="1" selected="0">
            <x v="4"/>
          </reference>
        </references>
      </pivotArea>
    </format>
    <format dxfId="1456">
      <pivotArea dataOnly="0" labelOnly="1" fieldPosition="0">
        <references count="2">
          <reference field="0" count="0"/>
          <reference field="2" count="1" selected="0">
            <x v="5"/>
          </reference>
        </references>
      </pivotArea>
    </format>
    <format dxfId="1455">
      <pivotArea dataOnly="0" labelOnly="1" grandCol="1" outline="0" fieldPosition="0"/>
    </format>
    <format dxfId="1454">
      <pivotArea outline="0" collapsedLevelsAreSubtotals="1" fieldPosition="0"/>
    </format>
    <format dxfId="1453">
      <pivotArea dataOnly="0" labelOnly="1" grandCol="1" outline="0" fieldPosition="0"/>
    </format>
    <format dxfId="1452">
      <pivotArea outline="0" collapsedLevelsAreSubtotals="1" fieldPosition="0"/>
    </format>
    <format dxfId="1451">
      <pivotArea dataOnly="0" labelOnly="1" grandCol="1" outline="0" fieldPosition="0"/>
    </format>
  </formats>
  <chartFormats count="8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29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D5F44E-78DF-4268-BE4B-A94467BC2C41}" name="PivotTable7" cacheId="35" applyNumberFormats="0" applyBorderFormats="0" applyFontFormats="0" applyPatternFormats="0" applyAlignmentFormats="0" applyWidthHeightFormats="1" dataCaption="Values" grandTotalCaption="Spolu" tag="8f4192d4-7eec-48f2-a4d7-ff3b085577b9" updatedVersion="8" minRefreshableVersion="3" itemPrintTitles="1" createdVersion="5" indent="0" outline="1" outlineData="1" multipleFieldFilters="0" chartFormat="5" rowHeaderCaption="Typ budovy / podl. plocha">
  <location ref="L224:T24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UKI 2023]" cap="EUKI 2023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51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513">
      <pivotArea collapsedLevelsAreSubtotals="1" fieldPosition="0">
        <references count="1">
          <reference field="3" count="1">
            <x v="1"/>
          </reference>
        </references>
      </pivotArea>
    </format>
    <format dxfId="151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511">
      <pivotArea collapsedLevelsAreSubtotals="1" fieldPosition="0">
        <references count="1">
          <reference field="3" count="1">
            <x v="2"/>
          </reference>
        </references>
      </pivotArea>
    </format>
    <format dxfId="151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509">
      <pivotArea collapsedLevelsAreSubtotals="1" fieldPosition="0">
        <references count="1">
          <reference field="3" count="1">
            <x v="3"/>
          </reference>
        </references>
      </pivotArea>
    </format>
    <format dxfId="150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507">
      <pivotArea collapsedLevelsAreSubtotals="1" fieldPosition="0">
        <references count="1">
          <reference field="3" count="1">
            <x v="4"/>
          </reference>
        </references>
      </pivotArea>
    </format>
    <format dxfId="150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505">
      <pivotArea collapsedLevelsAreSubtotals="1" fieldPosition="0">
        <references count="1">
          <reference field="3" count="1">
            <x v="5"/>
          </reference>
        </references>
      </pivotArea>
    </format>
    <format dxfId="150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503">
      <pivotArea grandRow="1" outline="0" collapsedLevelsAreSubtotals="1" fieldPosition="0"/>
    </format>
    <format dxfId="1502">
      <pivotArea type="all" dataOnly="0" outline="0" fieldPosition="0"/>
    </format>
    <format dxfId="1501">
      <pivotArea outline="0" collapsedLevelsAreSubtotals="1" fieldPosition="0"/>
    </format>
    <format dxfId="1500">
      <pivotArea type="origin" dataOnly="0" labelOnly="1" outline="0" fieldPosition="0"/>
    </format>
    <format dxfId="1499">
      <pivotArea field="2" type="button" dataOnly="0" labelOnly="1" outline="0" axis="axisCol" fieldPosition="0"/>
    </format>
    <format dxfId="1498">
      <pivotArea type="topRight" dataOnly="0" labelOnly="1" outline="0" fieldPosition="0"/>
    </format>
    <format dxfId="1497">
      <pivotArea field="3" type="button" dataOnly="0" labelOnly="1" outline="0" axis="axisRow" fieldPosition="1"/>
    </format>
    <format dxfId="1496">
      <pivotArea dataOnly="0" labelOnly="1" fieldPosition="0">
        <references count="1">
          <reference field="3" count="0"/>
        </references>
      </pivotArea>
    </format>
    <format dxfId="1495">
      <pivotArea dataOnly="0" labelOnly="1" grandRow="1" outline="0" fieldPosition="0"/>
    </format>
    <format dxfId="149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49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49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49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49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48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488">
      <pivotArea dataOnly="0" labelOnly="1" fieldPosition="0">
        <references count="1">
          <reference field="2" count="0"/>
        </references>
      </pivotArea>
    </format>
    <format dxfId="1487">
      <pivotArea dataOnly="0" labelOnly="1" grandCol="1" outline="0" fieldPosition="0"/>
    </format>
    <format dxfId="1486">
      <pivotArea outline="0" collapsedLevelsAreSubtotals="1" fieldPosition="0"/>
    </format>
    <format dxfId="1485">
      <pivotArea dataOnly="0" labelOnly="1" fieldPosition="0">
        <references count="1">
          <reference field="2" count="0"/>
        </references>
      </pivotArea>
    </format>
    <format dxfId="1484">
      <pivotArea dataOnly="0" labelOnly="1" grandCol="1" outline="0" fieldPosition="0"/>
    </format>
    <format dxfId="1483">
      <pivotArea outline="0" collapsedLevelsAreSubtotals="1" fieldPosition="0"/>
    </format>
    <format dxfId="1482">
      <pivotArea dataOnly="0" labelOnly="1" fieldPosition="0">
        <references count="1">
          <reference field="2" count="0"/>
        </references>
      </pivotArea>
    </format>
    <format dxfId="1481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283792-BC29-40EF-8934-3EACA35A60AD}" name="PivotTable3" cacheId="22" applyNumberFormats="0" applyBorderFormats="0" applyFontFormats="0" applyPatternFormats="0" applyAlignmentFormats="0" applyWidthHeightFormats="1" dataCaption="Values" grandTotalCaption="Spolu" tag="75c2aa05-2ac3-486e-8bbf-d9cca6bbf72f" updatedVersion="8" minRefreshableVersion="3" itemPrintTitles="1" createdVersion="5" indent="0" outline="1" outlineData="1" multipleFieldFilters="0" chartFormat="12" rowHeaderCaption="Podl. plocha / typ budovy">
  <location ref="B154:J17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80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807">
      <pivotArea collapsedLevelsAreSubtotals="1" fieldPosition="0">
        <references count="1">
          <reference field="3" count="1">
            <x v="1"/>
          </reference>
        </references>
      </pivotArea>
    </format>
    <format dxfId="80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805">
      <pivotArea collapsedLevelsAreSubtotals="1" fieldPosition="0">
        <references count="1">
          <reference field="3" count="1">
            <x v="2"/>
          </reference>
        </references>
      </pivotArea>
    </format>
    <format dxfId="80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803">
      <pivotArea collapsedLevelsAreSubtotals="1" fieldPosition="0">
        <references count="1">
          <reference field="3" count="1">
            <x v="3"/>
          </reference>
        </references>
      </pivotArea>
    </format>
    <format dxfId="80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801">
      <pivotArea collapsedLevelsAreSubtotals="1" fieldPosition="0">
        <references count="1">
          <reference field="3" count="1">
            <x v="4"/>
          </reference>
        </references>
      </pivotArea>
    </format>
    <format dxfId="80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799">
      <pivotArea collapsedLevelsAreSubtotals="1" fieldPosition="0">
        <references count="1">
          <reference field="3" count="1">
            <x v="5"/>
          </reference>
        </references>
      </pivotArea>
    </format>
    <format dxfId="79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797">
      <pivotArea grandRow="1" outline="0" collapsedLevelsAreSubtotals="1" fieldPosition="0"/>
    </format>
    <format dxfId="796">
      <pivotArea type="all" dataOnly="0" outline="0" fieldPosition="0"/>
    </format>
    <format dxfId="795">
      <pivotArea outline="0" collapsedLevelsAreSubtotals="1" fieldPosition="0"/>
    </format>
    <format dxfId="794">
      <pivotArea type="origin" dataOnly="0" labelOnly="1" outline="0" fieldPosition="0"/>
    </format>
    <format dxfId="793">
      <pivotArea field="2" type="button" dataOnly="0" labelOnly="1" outline="0" axis="axisCol" fieldPosition="0"/>
    </format>
    <format dxfId="792">
      <pivotArea type="topRight" dataOnly="0" labelOnly="1" outline="0" fieldPosition="0"/>
    </format>
    <format dxfId="791">
      <pivotArea field="3" type="button" dataOnly="0" labelOnly="1" outline="0" axis="axisRow" fieldPosition="0"/>
    </format>
    <format dxfId="790">
      <pivotArea dataOnly="0" labelOnly="1" fieldPosition="0">
        <references count="1">
          <reference field="3" count="0"/>
        </references>
      </pivotArea>
    </format>
    <format dxfId="789">
      <pivotArea dataOnly="0" labelOnly="1" grandRow="1" outline="0" fieldPosition="0"/>
    </format>
    <format dxfId="78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78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78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78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78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78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782">
      <pivotArea dataOnly="0" labelOnly="1" fieldPosition="0">
        <references count="1">
          <reference field="2" count="0"/>
        </references>
      </pivotArea>
    </format>
    <format dxfId="781">
      <pivotArea dataOnly="0" labelOnly="1" grandCol="1" outline="0" fieldPosition="0"/>
    </format>
    <format dxfId="780">
      <pivotArea outline="0" collapsedLevelsAreSubtotals="1" fieldPosition="0"/>
    </format>
    <format dxfId="779">
      <pivotArea dataOnly="0" labelOnly="1" fieldPosition="0">
        <references count="1">
          <reference field="2" count="0"/>
        </references>
      </pivotArea>
    </format>
    <format dxfId="778">
      <pivotArea dataOnly="0" labelOnly="1" grandCol="1" outline="0" fieldPosition="0"/>
    </format>
    <format dxfId="777">
      <pivotArea outline="0" collapsedLevelsAreSubtotals="1" fieldPosition="0"/>
    </format>
    <format dxfId="776">
      <pivotArea dataOnly="0" labelOnly="1" fieldPosition="0">
        <references count="1">
          <reference field="2" count="0"/>
        </references>
      </pivotArea>
    </format>
    <format dxfId="775">
      <pivotArea dataOnly="0" labelOnly="1" grandCol="1" outline="0" fieldPosition="0"/>
    </format>
  </formats>
  <chartFormats count="23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C8A3A8-969A-493B-BC98-B5730C582043}" name="PivotTable5" cacheId="29" applyNumberFormats="0" applyBorderFormats="0" applyFontFormats="0" applyPatternFormats="0" applyAlignmentFormats="0" applyWidthHeightFormats="1" dataCaption="Values" grandTotalCaption="Spolu" tag="0dfb8d37-a38e-4360-be23-3978e6e69034" updatedVersion="8" minRefreshableVersion="3" itemPrintTitles="1" createdVersion="5" indent="0" outline="1" outlineData="1" multipleFieldFilters="0" chartFormat="5" rowHeaderCaption="Typ budovy / podl. plocha" colHeaderCaption="Energetická trieda">
  <location ref="L79:T95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84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841">
      <pivotArea collapsedLevelsAreSubtotals="1" fieldPosition="0">
        <references count="1">
          <reference field="3" count="1">
            <x v="1"/>
          </reference>
        </references>
      </pivotArea>
    </format>
    <format dxfId="84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839">
      <pivotArea collapsedLevelsAreSubtotals="1" fieldPosition="0">
        <references count="1">
          <reference field="3" count="1">
            <x v="2"/>
          </reference>
        </references>
      </pivotArea>
    </format>
    <format dxfId="83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837">
      <pivotArea collapsedLevelsAreSubtotals="1" fieldPosition="0">
        <references count="1">
          <reference field="3" count="1">
            <x v="3"/>
          </reference>
        </references>
      </pivotArea>
    </format>
    <format dxfId="83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835">
      <pivotArea collapsedLevelsAreSubtotals="1" fieldPosition="0">
        <references count="1">
          <reference field="3" count="1">
            <x v="4"/>
          </reference>
        </references>
      </pivotArea>
    </format>
    <format dxfId="83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833">
      <pivotArea collapsedLevelsAreSubtotals="1" fieldPosition="0">
        <references count="1">
          <reference field="3" count="1">
            <x v="5"/>
          </reference>
        </references>
      </pivotArea>
    </format>
    <format dxfId="83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831">
      <pivotArea grandRow="1" outline="0" collapsedLevelsAreSubtotals="1" fieldPosition="0"/>
    </format>
    <format dxfId="830">
      <pivotArea type="all" dataOnly="0" outline="0" fieldPosition="0"/>
    </format>
    <format dxfId="829">
      <pivotArea outline="0" collapsedLevelsAreSubtotals="1" fieldPosition="0"/>
    </format>
    <format dxfId="828">
      <pivotArea type="origin" dataOnly="0" labelOnly="1" outline="0" fieldPosition="0"/>
    </format>
    <format dxfId="827">
      <pivotArea field="2" type="button" dataOnly="0" labelOnly="1" outline="0" axis="axisCol" fieldPosition="0"/>
    </format>
    <format dxfId="826">
      <pivotArea type="topRight" dataOnly="0" labelOnly="1" outline="0" fieldPosition="0"/>
    </format>
    <format dxfId="825">
      <pivotArea field="3" type="button" dataOnly="0" labelOnly="1" outline="0" axis="axisRow" fieldPosition="1"/>
    </format>
    <format dxfId="824">
      <pivotArea dataOnly="0" labelOnly="1" fieldPosition="0">
        <references count="1">
          <reference field="3" count="0"/>
        </references>
      </pivotArea>
    </format>
    <format dxfId="823">
      <pivotArea dataOnly="0" labelOnly="1" grandRow="1" outline="0" fieldPosition="0"/>
    </format>
    <format dxfId="82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82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82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81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81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81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816">
      <pivotArea dataOnly="0" labelOnly="1" fieldPosition="0">
        <references count="1">
          <reference field="2" count="0"/>
        </references>
      </pivotArea>
    </format>
    <format dxfId="815">
      <pivotArea dataOnly="0" labelOnly="1" grandCol="1" outline="0" fieldPosition="0"/>
    </format>
    <format dxfId="814">
      <pivotArea outline="0" collapsedLevelsAreSubtotals="1" fieldPosition="0"/>
    </format>
    <format dxfId="813">
      <pivotArea dataOnly="0" labelOnly="1" fieldPosition="0">
        <references count="1">
          <reference field="2" count="0"/>
        </references>
      </pivotArea>
    </format>
    <format dxfId="812">
      <pivotArea dataOnly="0" labelOnly="1" grandCol="1" outline="0" fieldPosition="0"/>
    </format>
    <format dxfId="811">
      <pivotArea outline="0" collapsedLevelsAreSubtotals="1" fieldPosition="0"/>
    </format>
    <format dxfId="810">
      <pivotArea dataOnly="0" labelOnly="1" fieldPosition="0">
        <references count="1">
          <reference field="2" count="0"/>
        </references>
      </pivotArea>
    </format>
    <format dxfId="809">
      <pivotArea dataOnly="0" labelOnly="1" grandCol="1" outline="0" fieldPosition="0"/>
    </format>
  </formats>
  <chartFormats count="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B968BC-2FF0-4903-9783-A51C79ABFC07}" name="PivotTable6" cacheId="28" applyNumberFormats="0" applyBorderFormats="0" applyFontFormats="0" applyPatternFormats="0" applyAlignmentFormats="0" applyWidthHeightFormats="1" dataCaption="Values" grandTotalCaption="Spolu" tag="7836a1f4-73bb-4e02-8cf4-05db6f673d34" updatedVersion="8" minRefreshableVersion="3" itemPrintTitles="1" createdVersion="5" indent="0" outline="1" outlineData="1" multipleFieldFilters="0" chartFormat="5" rowHeaderCaption="Typ budovy / podl. plocha">
  <location ref="L154:T17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87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875">
      <pivotArea collapsedLevelsAreSubtotals="1" fieldPosition="0">
        <references count="1">
          <reference field="3" count="1">
            <x v="1"/>
          </reference>
        </references>
      </pivotArea>
    </format>
    <format dxfId="87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873">
      <pivotArea collapsedLevelsAreSubtotals="1" fieldPosition="0">
        <references count="1">
          <reference field="3" count="1">
            <x v="2"/>
          </reference>
        </references>
      </pivotArea>
    </format>
    <format dxfId="87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871">
      <pivotArea collapsedLevelsAreSubtotals="1" fieldPosition="0">
        <references count="1">
          <reference field="3" count="1">
            <x v="3"/>
          </reference>
        </references>
      </pivotArea>
    </format>
    <format dxfId="87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869">
      <pivotArea collapsedLevelsAreSubtotals="1" fieldPosition="0">
        <references count="1">
          <reference field="3" count="1">
            <x v="4"/>
          </reference>
        </references>
      </pivotArea>
    </format>
    <format dxfId="86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867">
      <pivotArea collapsedLevelsAreSubtotals="1" fieldPosition="0">
        <references count="1">
          <reference field="3" count="1">
            <x v="5"/>
          </reference>
        </references>
      </pivotArea>
    </format>
    <format dxfId="86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865">
      <pivotArea grandRow="1" outline="0" collapsedLevelsAreSubtotals="1" fieldPosition="0"/>
    </format>
    <format dxfId="864">
      <pivotArea type="all" dataOnly="0" outline="0" fieldPosition="0"/>
    </format>
    <format dxfId="863">
      <pivotArea outline="0" collapsedLevelsAreSubtotals="1" fieldPosition="0"/>
    </format>
    <format dxfId="862">
      <pivotArea type="origin" dataOnly="0" labelOnly="1" outline="0" fieldPosition="0"/>
    </format>
    <format dxfId="861">
      <pivotArea field="2" type="button" dataOnly="0" labelOnly="1" outline="0" axis="axisCol" fieldPosition="0"/>
    </format>
    <format dxfId="860">
      <pivotArea type="topRight" dataOnly="0" labelOnly="1" outline="0" fieldPosition="0"/>
    </format>
    <format dxfId="859">
      <pivotArea field="3" type="button" dataOnly="0" labelOnly="1" outline="0" axis="axisRow" fieldPosition="1"/>
    </format>
    <format dxfId="858">
      <pivotArea dataOnly="0" labelOnly="1" fieldPosition="0">
        <references count="1">
          <reference field="3" count="0"/>
        </references>
      </pivotArea>
    </format>
    <format dxfId="857">
      <pivotArea dataOnly="0" labelOnly="1" grandRow="1" outline="0" fieldPosition="0"/>
    </format>
    <format dxfId="85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85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85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85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85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85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850">
      <pivotArea dataOnly="0" labelOnly="1" fieldPosition="0">
        <references count="1">
          <reference field="2" count="0"/>
        </references>
      </pivotArea>
    </format>
    <format dxfId="849">
      <pivotArea dataOnly="0" labelOnly="1" grandCol="1" outline="0" fieldPosition="0"/>
    </format>
    <format dxfId="848">
      <pivotArea outline="0" collapsedLevelsAreSubtotals="1" fieldPosition="0"/>
    </format>
    <format dxfId="847">
      <pivotArea dataOnly="0" labelOnly="1" fieldPosition="0">
        <references count="1">
          <reference field="2" count="0"/>
        </references>
      </pivotArea>
    </format>
    <format dxfId="846">
      <pivotArea dataOnly="0" labelOnly="1" grandCol="1" outline="0" fieldPosition="0"/>
    </format>
    <format dxfId="845">
      <pivotArea outline="0" collapsedLevelsAreSubtotals="1" fieldPosition="0"/>
    </format>
    <format dxfId="844">
      <pivotArea dataOnly="0" labelOnly="1" fieldPosition="0">
        <references count="1">
          <reference field="2" count="0"/>
        </references>
      </pivotArea>
    </format>
    <format dxfId="843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4E284F-3271-4039-AE1B-D3609C743CEA}" name="PivotTable12" cacheId="31" applyNumberFormats="0" applyBorderFormats="0" applyFontFormats="0" applyPatternFormats="0" applyAlignmentFormats="0" applyWidthHeightFormats="1" dataCaption="Values" grandTotalCaption="Spolu" tag="6f281743-0153-4416-948e-b5369dc2f830" updatedVersion="8" minRefreshableVersion="3" itemPrintTitles="1" createdVersion="5" indent="0" outline="1" outlineData="1" multipleFieldFilters="0" chartFormat="19" rowHeaderCaption="Podl. plocha" colHeaderCaption="Typ budovy">
  <location ref="B363:E371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n="priemerný byt" x="0"/>
        <item n="priemerný RD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3" hier="41" name="[Spolu].[ETS2.Zdroj / inštitúcia].&amp;[Kurzy.cz 2025 (CFD trh)]" cap="Kurzy.cz 2025 (CFD trh)"/>
    <pageField fld="4" hier="36" name="[Spolu].[emisne_faktory_ceny.palivo].[All]" cap="All"/>
  </pageFields>
  <dataFields count="1">
    <dataField name="Náklady na ETS2 [€/rok s DPH]" fld="1" subtotal="average" baseField="0" baseItem="0"/>
  </dataFields>
  <formats count="30">
    <format dxfId="906">
      <pivotArea collapsedLevelsAreSubtotals="1" fieldPosition="0">
        <references count="2">
          <reference field="0" count="0"/>
          <reference field="2" count="1" selected="0">
            <x v="0"/>
          </reference>
        </references>
      </pivotArea>
    </format>
    <format dxfId="905">
      <pivotArea collapsedLevelsAreSubtotals="1" fieldPosition="0">
        <references count="1">
          <reference field="2" count="1">
            <x v="1"/>
          </reference>
        </references>
      </pivotArea>
    </format>
    <format dxfId="904">
      <pivotArea collapsedLevelsAreSubtotals="1" fieldPosition="0">
        <references count="2">
          <reference field="0" count="0"/>
          <reference field="2" count="1" selected="0">
            <x v="1"/>
          </reference>
        </references>
      </pivotArea>
    </format>
    <format dxfId="903">
      <pivotArea collapsedLevelsAreSubtotals="1" fieldPosition="0">
        <references count="1">
          <reference field="2" count="1">
            <x v="2"/>
          </reference>
        </references>
      </pivotArea>
    </format>
    <format dxfId="902">
      <pivotArea collapsedLevelsAreSubtotals="1" fieldPosition="0">
        <references count="2">
          <reference field="0" count="0"/>
          <reference field="2" count="1" selected="0">
            <x v="2"/>
          </reference>
        </references>
      </pivotArea>
    </format>
    <format dxfId="901">
      <pivotArea collapsedLevelsAreSubtotals="1" fieldPosition="0">
        <references count="1">
          <reference field="2" count="1">
            <x v="3"/>
          </reference>
        </references>
      </pivotArea>
    </format>
    <format dxfId="900">
      <pivotArea collapsedLevelsAreSubtotals="1" fieldPosition="0">
        <references count="2">
          <reference field="0" count="0"/>
          <reference field="2" count="1" selected="0">
            <x v="3"/>
          </reference>
        </references>
      </pivotArea>
    </format>
    <format dxfId="899">
      <pivotArea collapsedLevelsAreSubtotals="1" fieldPosition="0">
        <references count="1">
          <reference field="2" count="1">
            <x v="4"/>
          </reference>
        </references>
      </pivotArea>
    </format>
    <format dxfId="898">
      <pivotArea collapsedLevelsAreSubtotals="1" fieldPosition="0">
        <references count="2">
          <reference field="0" count="0"/>
          <reference field="2" count="1" selected="0">
            <x v="4"/>
          </reference>
        </references>
      </pivotArea>
    </format>
    <format dxfId="897">
      <pivotArea collapsedLevelsAreSubtotals="1" fieldPosition="0">
        <references count="1">
          <reference field="2" count="1">
            <x v="5"/>
          </reference>
        </references>
      </pivotArea>
    </format>
    <format dxfId="896">
      <pivotArea collapsedLevelsAreSubtotals="1" fieldPosition="0">
        <references count="2">
          <reference field="0" count="0"/>
          <reference field="2" count="1" selected="0">
            <x v="5"/>
          </reference>
        </references>
      </pivotArea>
    </format>
    <format dxfId="895">
      <pivotArea grandRow="1" outline="0" collapsedLevelsAreSubtotals="1" fieldPosition="0"/>
    </format>
    <format dxfId="894">
      <pivotArea type="all" dataOnly="0" outline="0" fieldPosition="0"/>
    </format>
    <format dxfId="893">
      <pivotArea outline="0" collapsedLevelsAreSubtotals="1" fieldPosition="0"/>
    </format>
    <format dxfId="892">
      <pivotArea type="origin" dataOnly="0" labelOnly="1" outline="0" fieldPosition="0"/>
    </format>
    <format dxfId="891">
      <pivotArea type="topRight" dataOnly="0" labelOnly="1" outline="0" fieldPosition="0"/>
    </format>
    <format dxfId="890">
      <pivotArea field="2" type="button" dataOnly="0" labelOnly="1" outline="0" axis="axisRow" fieldPosition="0"/>
    </format>
    <format dxfId="889">
      <pivotArea dataOnly="0" labelOnly="1" fieldPosition="0">
        <references count="1">
          <reference field="2" count="0"/>
        </references>
      </pivotArea>
    </format>
    <format dxfId="888">
      <pivotArea dataOnly="0" labelOnly="1" grandRow="1" outline="0" fieldPosition="0"/>
    </format>
    <format dxfId="887">
      <pivotArea dataOnly="0" labelOnly="1" fieldPosition="0">
        <references count="2">
          <reference field="0" count="0"/>
          <reference field="2" count="1" selected="0">
            <x v="0"/>
          </reference>
        </references>
      </pivotArea>
    </format>
    <format dxfId="886">
      <pivotArea dataOnly="0" labelOnly="1" fieldPosition="0">
        <references count="2">
          <reference field="0" count="0"/>
          <reference field="2" count="1" selected="0">
            <x v="1"/>
          </reference>
        </references>
      </pivotArea>
    </format>
    <format dxfId="885">
      <pivotArea dataOnly="0" labelOnly="1" fieldPosition="0">
        <references count="2">
          <reference field="0" count="0"/>
          <reference field="2" count="1" selected="0">
            <x v="2"/>
          </reference>
        </references>
      </pivotArea>
    </format>
    <format dxfId="884">
      <pivotArea dataOnly="0" labelOnly="1" fieldPosition="0">
        <references count="2">
          <reference field="0" count="0"/>
          <reference field="2" count="1" selected="0">
            <x v="3"/>
          </reference>
        </references>
      </pivotArea>
    </format>
    <format dxfId="883">
      <pivotArea dataOnly="0" labelOnly="1" fieldPosition="0">
        <references count="2">
          <reference field="0" count="0"/>
          <reference field="2" count="1" selected="0">
            <x v="4"/>
          </reference>
        </references>
      </pivotArea>
    </format>
    <format dxfId="882">
      <pivotArea dataOnly="0" labelOnly="1" fieldPosition="0">
        <references count="2">
          <reference field="0" count="0"/>
          <reference field="2" count="1" selected="0">
            <x v="5"/>
          </reference>
        </references>
      </pivotArea>
    </format>
    <format dxfId="881">
      <pivotArea dataOnly="0" labelOnly="1" grandCol="1" outline="0" fieldPosition="0"/>
    </format>
    <format dxfId="880">
      <pivotArea outline="0" collapsedLevelsAreSubtotals="1" fieldPosition="0"/>
    </format>
    <format dxfId="879">
      <pivotArea dataOnly="0" labelOnly="1" grandCol="1" outline="0" fieldPosition="0"/>
    </format>
    <format dxfId="878">
      <pivotArea outline="0" collapsedLevelsAreSubtotals="1" fieldPosition="0"/>
    </format>
    <format dxfId="877">
      <pivotArea dataOnly="0" labelOnly="1" grandCol="1" outline="0" fieldPosition="0"/>
    </format>
  </formats>
  <chartFormats count="10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29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27852C-959D-4975-94BD-04FF4EA91F4A}" name="PivotTable2" cacheId="27" applyNumberFormats="0" applyBorderFormats="0" applyFontFormats="0" applyPatternFormats="0" applyAlignmentFormats="0" applyWidthHeightFormats="1" dataCaption="Values" grandTotalCaption="Spolu" tag="48db129d-6027-49a9-936f-f87768cf8e90" updatedVersion="8" minRefreshableVersion="3" itemPrintTitles="1" createdVersion="5" indent="0" outline="1" outlineData="1" multipleFieldFilters="0" chartFormat="13" rowHeaderCaption="Podl. plocha / typ budovy" colHeaderCaption="Energetická trieda">
  <location ref="B79:J9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94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939">
      <pivotArea collapsedLevelsAreSubtotals="1" fieldPosition="0">
        <references count="1">
          <reference field="3" count="1">
            <x v="1"/>
          </reference>
        </references>
      </pivotArea>
    </format>
    <format dxfId="93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937">
      <pivotArea collapsedLevelsAreSubtotals="1" fieldPosition="0">
        <references count="1">
          <reference field="3" count="1">
            <x v="2"/>
          </reference>
        </references>
      </pivotArea>
    </format>
    <format dxfId="93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935">
      <pivotArea collapsedLevelsAreSubtotals="1" fieldPosition="0">
        <references count="1">
          <reference field="3" count="1">
            <x v="3"/>
          </reference>
        </references>
      </pivotArea>
    </format>
    <format dxfId="93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933">
      <pivotArea collapsedLevelsAreSubtotals="1" fieldPosition="0">
        <references count="1">
          <reference field="3" count="1">
            <x v="4"/>
          </reference>
        </references>
      </pivotArea>
    </format>
    <format dxfId="93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931">
      <pivotArea collapsedLevelsAreSubtotals="1" fieldPosition="0">
        <references count="1">
          <reference field="3" count="1">
            <x v="5"/>
          </reference>
        </references>
      </pivotArea>
    </format>
    <format dxfId="93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929">
      <pivotArea grandRow="1" outline="0" collapsedLevelsAreSubtotals="1" fieldPosition="0"/>
    </format>
    <format dxfId="928">
      <pivotArea type="all" dataOnly="0" outline="0" fieldPosition="0"/>
    </format>
    <format dxfId="927">
      <pivotArea outline="0" collapsedLevelsAreSubtotals="1" fieldPosition="0"/>
    </format>
    <format dxfId="926">
      <pivotArea type="origin" dataOnly="0" labelOnly="1" outline="0" fieldPosition="0"/>
    </format>
    <format dxfId="925">
      <pivotArea field="2" type="button" dataOnly="0" labelOnly="1" outline="0" axis="axisCol" fieldPosition="0"/>
    </format>
    <format dxfId="924">
      <pivotArea type="topRight" dataOnly="0" labelOnly="1" outline="0" fieldPosition="0"/>
    </format>
    <format dxfId="923">
      <pivotArea field="3" type="button" dataOnly="0" labelOnly="1" outline="0" axis="axisRow" fieldPosition="0"/>
    </format>
    <format dxfId="922">
      <pivotArea dataOnly="0" labelOnly="1" fieldPosition="0">
        <references count="1">
          <reference field="3" count="0"/>
        </references>
      </pivotArea>
    </format>
    <format dxfId="921">
      <pivotArea dataOnly="0" labelOnly="1" grandRow="1" outline="0" fieldPosition="0"/>
    </format>
    <format dxfId="92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91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91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91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91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91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914">
      <pivotArea dataOnly="0" labelOnly="1" fieldPosition="0">
        <references count="1">
          <reference field="2" count="0"/>
        </references>
      </pivotArea>
    </format>
    <format dxfId="913">
      <pivotArea dataOnly="0" labelOnly="1" grandCol="1" outline="0" fieldPosition="0"/>
    </format>
    <format dxfId="912">
      <pivotArea outline="0" collapsedLevelsAreSubtotals="1" fieldPosition="0"/>
    </format>
    <format dxfId="911">
      <pivotArea dataOnly="0" labelOnly="1" fieldPosition="0">
        <references count="1">
          <reference field="2" count="0"/>
        </references>
      </pivotArea>
    </format>
    <format dxfId="910">
      <pivotArea dataOnly="0" labelOnly="1" grandCol="1" outline="0" fieldPosition="0"/>
    </format>
    <format dxfId="909">
      <pivotArea outline="0" collapsedLevelsAreSubtotals="1" fieldPosition="0"/>
    </format>
    <format dxfId="908">
      <pivotArea dataOnly="0" labelOnly="1" fieldPosition="0">
        <references count="1">
          <reference field="2" count="0"/>
        </references>
      </pivotArea>
    </format>
    <format dxfId="907">
      <pivotArea dataOnly="0" labelOnly="1" grandCol="1" outline="0" fieldPosition="0"/>
    </format>
  </formats>
  <chartFormats count="2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794F18-73AC-4CFA-A6D5-2A0343E33D2B}" name="PivotTable9" cacheId="32" applyNumberFormats="0" applyBorderFormats="0" applyFontFormats="0" applyPatternFormats="0" applyAlignmentFormats="0" applyWidthHeightFormats="1" dataCaption="Values" grandTotalCaption="Spolu" tag="681f8981-2331-42ca-8caa-fc9cba4d1306" updatedVersion="8" minRefreshableVersion="3" itemPrintTitles="1" createdVersion="5" indent="0" outline="1" outlineData="1" multipleFieldFilters="0" chartFormat="14" rowHeaderCaption="Podl. plocha / typ budovy">
  <location ref="B293:J313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97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973">
      <pivotArea collapsedLevelsAreSubtotals="1" fieldPosition="0">
        <references count="1">
          <reference field="3" count="1">
            <x v="1"/>
          </reference>
        </references>
      </pivotArea>
    </format>
    <format dxfId="97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971">
      <pivotArea collapsedLevelsAreSubtotals="1" fieldPosition="0">
        <references count="1">
          <reference field="3" count="1">
            <x v="2"/>
          </reference>
        </references>
      </pivotArea>
    </format>
    <format dxfId="97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969">
      <pivotArea collapsedLevelsAreSubtotals="1" fieldPosition="0">
        <references count="1">
          <reference field="3" count="1">
            <x v="3"/>
          </reference>
        </references>
      </pivotArea>
    </format>
    <format dxfId="96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967">
      <pivotArea collapsedLevelsAreSubtotals="1" fieldPosition="0">
        <references count="1">
          <reference field="3" count="1">
            <x v="4"/>
          </reference>
        </references>
      </pivotArea>
    </format>
    <format dxfId="96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965">
      <pivotArea collapsedLevelsAreSubtotals="1" fieldPosition="0">
        <references count="1">
          <reference field="3" count="1">
            <x v="5"/>
          </reference>
        </references>
      </pivotArea>
    </format>
    <format dxfId="96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963">
      <pivotArea grandRow="1" outline="0" collapsedLevelsAreSubtotals="1" fieldPosition="0"/>
    </format>
    <format dxfId="962">
      <pivotArea type="all" dataOnly="0" outline="0" fieldPosition="0"/>
    </format>
    <format dxfId="961">
      <pivotArea outline="0" collapsedLevelsAreSubtotals="1" fieldPosition="0"/>
    </format>
    <format dxfId="960">
      <pivotArea type="origin" dataOnly="0" labelOnly="1" outline="0" fieldPosition="0"/>
    </format>
    <format dxfId="959">
      <pivotArea field="2" type="button" dataOnly="0" labelOnly="1" outline="0" axis="axisCol" fieldPosition="0"/>
    </format>
    <format dxfId="958">
      <pivotArea type="topRight" dataOnly="0" labelOnly="1" outline="0" fieldPosition="0"/>
    </format>
    <format dxfId="957">
      <pivotArea field="3" type="button" dataOnly="0" labelOnly="1" outline="0" axis="axisRow" fieldPosition="0"/>
    </format>
    <format dxfId="956">
      <pivotArea dataOnly="0" labelOnly="1" fieldPosition="0">
        <references count="1">
          <reference field="3" count="0"/>
        </references>
      </pivotArea>
    </format>
    <format dxfId="955">
      <pivotArea dataOnly="0" labelOnly="1" grandRow="1" outline="0" fieldPosition="0"/>
    </format>
    <format dxfId="95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95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95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95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95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94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948">
      <pivotArea dataOnly="0" labelOnly="1" fieldPosition="0">
        <references count="1">
          <reference field="2" count="0"/>
        </references>
      </pivotArea>
    </format>
    <format dxfId="947">
      <pivotArea dataOnly="0" labelOnly="1" grandCol="1" outline="0" fieldPosition="0"/>
    </format>
    <format dxfId="946">
      <pivotArea outline="0" collapsedLevelsAreSubtotals="1" fieldPosition="0"/>
    </format>
    <format dxfId="945">
      <pivotArea dataOnly="0" labelOnly="1" fieldPosition="0">
        <references count="1">
          <reference field="2" count="0"/>
        </references>
      </pivotArea>
    </format>
    <format dxfId="944">
      <pivotArea dataOnly="0" labelOnly="1" grandCol="1" outline="0" fieldPosition="0"/>
    </format>
    <format dxfId="943">
      <pivotArea outline="0" collapsedLevelsAreSubtotals="1" fieldPosition="0"/>
    </format>
    <format dxfId="942">
      <pivotArea dataOnly="0" labelOnly="1" fieldPosition="0">
        <references count="1">
          <reference field="2" count="0"/>
        </references>
      </pivotArea>
    </format>
    <format dxfId="941">
      <pivotArea dataOnly="0" labelOnly="1" grandCol="1" outline="0" fieldPosition="0"/>
    </format>
  </formats>
  <chartFormats count="30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CEB0BAF-3005-48CE-B27F-A0B32E6441E3}" name="PivotTable1" cacheId="24" applyNumberFormats="0" applyBorderFormats="0" applyFontFormats="0" applyPatternFormats="0" applyAlignmentFormats="0" applyWidthHeightFormats="1" dataCaption="Values" grandTotalCaption="Spolu" tag="28b8bb52-9153-45b4-8b3b-3a5711134218" updatedVersion="8" minRefreshableVersion="3" itemPrintTitles="1" createdVersion="5" indent="0" outline="1" outlineData="1" multipleFieldFilters="0" chartFormat="12" rowHeaderCaption="Podl. plocha / typ budovy" colHeaderCaption="Energetická trieda">
  <location ref="B3:J23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Kurzy.cz 2025 (CFD trh)]" cap="Kurzy.cz 2025 (CFD trh)"/>
  </pageFields>
  <dataFields count="1">
    <dataField name="Náklady na ETS2 [€/rok s DPH]" fld="1" subtotal="average" baseField="0" baseItem="0"/>
  </dataFields>
  <formats count="34">
    <format dxfId="100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007">
      <pivotArea collapsedLevelsAreSubtotals="1" fieldPosition="0">
        <references count="1">
          <reference field="3" count="1">
            <x v="1"/>
          </reference>
        </references>
      </pivotArea>
    </format>
    <format dxfId="100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005">
      <pivotArea collapsedLevelsAreSubtotals="1" fieldPosition="0">
        <references count="1">
          <reference field="3" count="1">
            <x v="2"/>
          </reference>
        </references>
      </pivotArea>
    </format>
    <format dxfId="100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003">
      <pivotArea collapsedLevelsAreSubtotals="1" fieldPosition="0">
        <references count="1">
          <reference field="3" count="1">
            <x v="3"/>
          </reference>
        </references>
      </pivotArea>
    </format>
    <format dxfId="100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001">
      <pivotArea collapsedLevelsAreSubtotals="1" fieldPosition="0">
        <references count="1">
          <reference field="3" count="1">
            <x v="4"/>
          </reference>
        </references>
      </pivotArea>
    </format>
    <format dxfId="100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999">
      <pivotArea collapsedLevelsAreSubtotals="1" fieldPosition="0">
        <references count="1">
          <reference field="3" count="1">
            <x v="5"/>
          </reference>
        </references>
      </pivotArea>
    </format>
    <format dxfId="99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997">
      <pivotArea grandRow="1" outline="0" collapsedLevelsAreSubtotals="1" fieldPosition="0"/>
    </format>
    <format dxfId="996">
      <pivotArea type="all" dataOnly="0" outline="0" fieldPosition="0"/>
    </format>
    <format dxfId="995">
      <pivotArea outline="0" collapsedLevelsAreSubtotals="1" fieldPosition="0"/>
    </format>
    <format dxfId="994">
      <pivotArea type="origin" dataOnly="0" labelOnly="1" outline="0" fieldPosition="0"/>
    </format>
    <format dxfId="993">
      <pivotArea field="2" type="button" dataOnly="0" labelOnly="1" outline="0" axis="axisCol" fieldPosition="0"/>
    </format>
    <format dxfId="992">
      <pivotArea type="topRight" dataOnly="0" labelOnly="1" outline="0" fieldPosition="0"/>
    </format>
    <format dxfId="991">
      <pivotArea field="3" type="button" dataOnly="0" labelOnly="1" outline="0" axis="axisRow" fieldPosition="0"/>
    </format>
    <format dxfId="990">
      <pivotArea dataOnly="0" labelOnly="1" fieldPosition="0">
        <references count="1">
          <reference field="3" count="0"/>
        </references>
      </pivotArea>
    </format>
    <format dxfId="989">
      <pivotArea dataOnly="0" labelOnly="1" grandRow="1" outline="0" fieldPosition="0"/>
    </format>
    <format dxfId="98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98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98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98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98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98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982">
      <pivotArea dataOnly="0" labelOnly="1" fieldPosition="0">
        <references count="1">
          <reference field="2" count="0"/>
        </references>
      </pivotArea>
    </format>
    <format dxfId="981">
      <pivotArea dataOnly="0" labelOnly="1" grandCol="1" outline="0" fieldPosition="0"/>
    </format>
    <format dxfId="980">
      <pivotArea outline="0" collapsedLevelsAreSubtotals="1" fieldPosition="0"/>
    </format>
    <format dxfId="979">
      <pivotArea dataOnly="0" labelOnly="1" fieldPosition="0">
        <references count="1">
          <reference field="2" count="0"/>
        </references>
      </pivotArea>
    </format>
    <format dxfId="978">
      <pivotArea dataOnly="0" labelOnly="1" grandCol="1" outline="0" fieldPosition="0"/>
    </format>
    <format dxfId="977">
      <pivotArea outline="0" collapsedLevelsAreSubtotals="1" fieldPosition="0"/>
    </format>
    <format dxfId="976">
      <pivotArea dataOnly="0" labelOnly="1" fieldPosition="0">
        <references count="1">
          <reference field="2" count="0"/>
        </references>
      </pivotArea>
    </format>
    <format dxfId="975">
      <pivotArea dataOnly="0" labelOnly="1" grandCol="1" outline="0" fieldPosition="0"/>
    </format>
  </formats>
  <chartFormats count="21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DC80663-A34D-4D0E-81C2-992974B0ABBE}" name="PivotTable3" cacheId="45" applyNumberFormats="0" applyBorderFormats="0" applyFontFormats="0" applyPatternFormats="0" applyAlignmentFormats="0" applyWidthHeightFormats="1" dataCaption="Values" grandTotalCaption="Spolu" tag="b6093a52-ada0-4b13-8c28-05d68550d33f" updatedVersion="8" minRefreshableVersion="3" itemPrintTitles="1" createdVersion="5" indent="0" outline="1" outlineData="1" multipleFieldFilters="0" chartFormat="10" rowHeaderCaption="Podl. plocha / typ budovy">
  <location ref="B154:J17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161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615">
      <pivotArea collapsedLevelsAreSubtotals="1" fieldPosition="0">
        <references count="1">
          <reference field="3" count="1">
            <x v="1"/>
          </reference>
        </references>
      </pivotArea>
    </format>
    <format dxfId="161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613">
      <pivotArea collapsedLevelsAreSubtotals="1" fieldPosition="0">
        <references count="1">
          <reference field="3" count="1">
            <x v="2"/>
          </reference>
        </references>
      </pivotArea>
    </format>
    <format dxfId="161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611">
      <pivotArea collapsedLevelsAreSubtotals="1" fieldPosition="0">
        <references count="1">
          <reference field="3" count="1">
            <x v="3"/>
          </reference>
        </references>
      </pivotArea>
    </format>
    <format dxfId="161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609">
      <pivotArea collapsedLevelsAreSubtotals="1" fieldPosition="0">
        <references count="1">
          <reference field="3" count="1">
            <x v="4"/>
          </reference>
        </references>
      </pivotArea>
    </format>
    <format dxfId="160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607">
      <pivotArea collapsedLevelsAreSubtotals="1" fieldPosition="0">
        <references count="1">
          <reference field="3" count="1">
            <x v="5"/>
          </reference>
        </references>
      </pivotArea>
    </format>
    <format dxfId="160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605">
      <pivotArea grandRow="1" outline="0" collapsedLevelsAreSubtotals="1" fieldPosition="0"/>
    </format>
    <format dxfId="1604">
      <pivotArea type="all" dataOnly="0" outline="0" fieldPosition="0"/>
    </format>
    <format dxfId="1603">
      <pivotArea outline="0" collapsedLevelsAreSubtotals="1" fieldPosition="0"/>
    </format>
    <format dxfId="1602">
      <pivotArea type="origin" dataOnly="0" labelOnly="1" outline="0" fieldPosition="0"/>
    </format>
    <format dxfId="1601">
      <pivotArea field="2" type="button" dataOnly="0" labelOnly="1" outline="0" axis="axisCol" fieldPosition="0"/>
    </format>
    <format dxfId="1600">
      <pivotArea type="topRight" dataOnly="0" labelOnly="1" outline="0" fieldPosition="0"/>
    </format>
    <format dxfId="1599">
      <pivotArea field="3" type="button" dataOnly="0" labelOnly="1" outline="0" axis="axisRow" fieldPosition="0"/>
    </format>
    <format dxfId="1598">
      <pivotArea dataOnly="0" labelOnly="1" fieldPosition="0">
        <references count="1">
          <reference field="3" count="0"/>
        </references>
      </pivotArea>
    </format>
    <format dxfId="1597">
      <pivotArea dataOnly="0" labelOnly="1" grandRow="1" outline="0" fieldPosition="0"/>
    </format>
    <format dxfId="159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59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59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59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59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59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590">
      <pivotArea dataOnly="0" labelOnly="1" fieldPosition="0">
        <references count="1">
          <reference field="2" count="0"/>
        </references>
      </pivotArea>
    </format>
    <format dxfId="1589">
      <pivotArea dataOnly="0" labelOnly="1" grandCol="1" outline="0" fieldPosition="0"/>
    </format>
    <format dxfId="1588">
      <pivotArea outline="0" collapsedLevelsAreSubtotals="1" fieldPosition="0"/>
    </format>
    <format dxfId="1587">
      <pivotArea dataOnly="0" labelOnly="1" fieldPosition="0">
        <references count="1">
          <reference field="2" count="0"/>
        </references>
      </pivotArea>
    </format>
    <format dxfId="1586">
      <pivotArea dataOnly="0" labelOnly="1" grandCol="1" outline="0" fieldPosition="0"/>
    </format>
    <format dxfId="1585">
      <pivotArea outline="0" collapsedLevelsAreSubtotals="1" fieldPosition="0"/>
    </format>
    <format dxfId="1584">
      <pivotArea dataOnly="0" labelOnly="1" fieldPosition="0">
        <references count="1">
          <reference field="2" count="0"/>
        </references>
      </pivotArea>
    </format>
    <format dxfId="1583">
      <pivotArea dataOnly="0" labelOnly="1" grandCol="1" outline="0" fieldPosition="0"/>
    </format>
  </formats>
  <chartFormats count="9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0CCCF7-C298-489E-B0A7-76E8AD841BB4}" name="PivotTable4" cacheId="23" applyNumberFormats="0" applyBorderFormats="0" applyFontFormats="0" applyPatternFormats="0" applyAlignmentFormats="0" applyWidthHeightFormats="1" dataCaption="Values" grandTotalCaption="Spolu" tag="4477533a-a953-4457-81e5-a8c15eae24cb" updatedVersion="8" minRefreshableVersion="3" itemPrintTitles="1" createdVersion="5" indent="0" outline="1" outlineData="1" multipleFieldFilters="0" chartFormat="6" rowHeaderCaption="Typ budovy / podl. plocha" colHeaderCaption="Energetická trieda">
  <location ref="L3:T19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Kurzy.cz 2025 (CFD trh)]" cap="Kurzy.cz 2025 (CFD trh)"/>
  </pageFields>
  <dataFields count="1">
    <dataField name="Náklady na ETS2 [€/rok s DPH]" fld="1" subtotal="average" baseField="0" baseItem="0"/>
  </dataFields>
  <formats count="34">
    <format dxfId="104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041">
      <pivotArea collapsedLevelsAreSubtotals="1" fieldPosition="0">
        <references count="1">
          <reference field="3" count="1">
            <x v="1"/>
          </reference>
        </references>
      </pivotArea>
    </format>
    <format dxfId="104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039">
      <pivotArea collapsedLevelsAreSubtotals="1" fieldPosition="0">
        <references count="1">
          <reference field="3" count="1">
            <x v="2"/>
          </reference>
        </references>
      </pivotArea>
    </format>
    <format dxfId="103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037">
      <pivotArea collapsedLevelsAreSubtotals="1" fieldPosition="0">
        <references count="1">
          <reference field="3" count="1">
            <x v="3"/>
          </reference>
        </references>
      </pivotArea>
    </format>
    <format dxfId="103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035">
      <pivotArea collapsedLevelsAreSubtotals="1" fieldPosition="0">
        <references count="1">
          <reference field="3" count="1">
            <x v="4"/>
          </reference>
        </references>
      </pivotArea>
    </format>
    <format dxfId="103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033">
      <pivotArea collapsedLevelsAreSubtotals="1" fieldPosition="0">
        <references count="1">
          <reference field="3" count="1">
            <x v="5"/>
          </reference>
        </references>
      </pivotArea>
    </format>
    <format dxfId="103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031">
      <pivotArea grandRow="1" outline="0" collapsedLevelsAreSubtotals="1" fieldPosition="0"/>
    </format>
    <format dxfId="1030">
      <pivotArea type="all" dataOnly="0" outline="0" fieldPosition="0"/>
    </format>
    <format dxfId="1029">
      <pivotArea outline="0" collapsedLevelsAreSubtotals="1" fieldPosition="0"/>
    </format>
    <format dxfId="1028">
      <pivotArea type="origin" dataOnly="0" labelOnly="1" outline="0" fieldPosition="0"/>
    </format>
    <format dxfId="1027">
      <pivotArea field="2" type="button" dataOnly="0" labelOnly="1" outline="0" axis="axisCol" fieldPosition="0"/>
    </format>
    <format dxfId="1026">
      <pivotArea type="topRight" dataOnly="0" labelOnly="1" outline="0" fieldPosition="0"/>
    </format>
    <format dxfId="1025">
      <pivotArea field="3" type="button" dataOnly="0" labelOnly="1" outline="0" axis="axisRow" fieldPosition="1"/>
    </format>
    <format dxfId="1024">
      <pivotArea dataOnly="0" labelOnly="1" fieldPosition="0">
        <references count="1">
          <reference field="3" count="0"/>
        </references>
      </pivotArea>
    </format>
    <format dxfId="1023">
      <pivotArea dataOnly="0" labelOnly="1" grandRow="1" outline="0" fieldPosition="0"/>
    </format>
    <format dxfId="102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02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02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01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01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01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016">
      <pivotArea dataOnly="0" labelOnly="1" fieldPosition="0">
        <references count="1">
          <reference field="2" count="0"/>
        </references>
      </pivotArea>
    </format>
    <format dxfId="1015">
      <pivotArea dataOnly="0" labelOnly="1" grandCol="1" outline="0" fieldPosition="0"/>
    </format>
    <format dxfId="1014">
      <pivotArea outline="0" collapsedLevelsAreSubtotals="1" fieldPosition="0"/>
    </format>
    <format dxfId="1013">
      <pivotArea dataOnly="0" labelOnly="1" fieldPosition="0">
        <references count="1">
          <reference field="2" count="0"/>
        </references>
      </pivotArea>
    </format>
    <format dxfId="1012">
      <pivotArea dataOnly="0" labelOnly="1" grandCol="1" outline="0" fieldPosition="0"/>
    </format>
    <format dxfId="1011">
      <pivotArea outline="0" collapsedLevelsAreSubtotals="1" fieldPosition="0"/>
    </format>
    <format dxfId="1010">
      <pivotArea dataOnly="0" labelOnly="1" fieldPosition="0">
        <references count="1">
          <reference field="2" count="0"/>
        </references>
      </pivotArea>
    </format>
    <format dxfId="1009">
      <pivotArea dataOnly="0" labelOnly="1" grandCol="1" outline="0" fieldPosition="0"/>
    </format>
  </formats>
  <chartFormats count="1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106A1EE-B7BE-45A2-9B59-BB5491B72C12}" name="PivotTable8" cacheId="25" applyNumberFormats="0" applyBorderFormats="0" applyFontFormats="0" applyPatternFormats="0" applyAlignmentFormats="0" applyWidthHeightFormats="1" dataCaption="Values" grandTotalCaption="Spolu" tag="5f285134-0c00-4421-8510-940006181d9e" updatedVersion="8" minRefreshableVersion="3" itemPrintTitles="1" createdVersion="5" indent="0" outline="1" outlineData="1" multipleFieldFilters="0" chartFormat="15" rowHeaderCaption="Podl. plocha / typ budovy">
  <location ref="B224:J24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07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075">
      <pivotArea collapsedLevelsAreSubtotals="1" fieldPosition="0">
        <references count="1">
          <reference field="3" count="1">
            <x v="1"/>
          </reference>
        </references>
      </pivotArea>
    </format>
    <format dxfId="107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073">
      <pivotArea collapsedLevelsAreSubtotals="1" fieldPosition="0">
        <references count="1">
          <reference field="3" count="1">
            <x v="2"/>
          </reference>
        </references>
      </pivotArea>
    </format>
    <format dxfId="107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071">
      <pivotArea collapsedLevelsAreSubtotals="1" fieldPosition="0">
        <references count="1">
          <reference field="3" count="1">
            <x v="3"/>
          </reference>
        </references>
      </pivotArea>
    </format>
    <format dxfId="107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069">
      <pivotArea collapsedLevelsAreSubtotals="1" fieldPosition="0">
        <references count="1">
          <reference field="3" count="1">
            <x v="4"/>
          </reference>
        </references>
      </pivotArea>
    </format>
    <format dxfId="106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067">
      <pivotArea collapsedLevelsAreSubtotals="1" fieldPosition="0">
        <references count="1">
          <reference field="3" count="1">
            <x v="5"/>
          </reference>
        </references>
      </pivotArea>
    </format>
    <format dxfId="106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065">
      <pivotArea grandRow="1" outline="0" collapsedLevelsAreSubtotals="1" fieldPosition="0"/>
    </format>
    <format dxfId="1064">
      <pivotArea type="all" dataOnly="0" outline="0" fieldPosition="0"/>
    </format>
    <format dxfId="1063">
      <pivotArea outline="0" collapsedLevelsAreSubtotals="1" fieldPosition="0"/>
    </format>
    <format dxfId="1062">
      <pivotArea type="origin" dataOnly="0" labelOnly="1" outline="0" fieldPosition="0"/>
    </format>
    <format dxfId="1061">
      <pivotArea field="2" type="button" dataOnly="0" labelOnly="1" outline="0" axis="axisCol" fieldPosition="0"/>
    </format>
    <format dxfId="1060">
      <pivotArea type="topRight" dataOnly="0" labelOnly="1" outline="0" fieldPosition="0"/>
    </format>
    <format dxfId="1059">
      <pivotArea field="3" type="button" dataOnly="0" labelOnly="1" outline="0" axis="axisRow" fieldPosition="0"/>
    </format>
    <format dxfId="1058">
      <pivotArea dataOnly="0" labelOnly="1" fieldPosition="0">
        <references count="1">
          <reference field="3" count="0"/>
        </references>
      </pivotArea>
    </format>
    <format dxfId="1057">
      <pivotArea dataOnly="0" labelOnly="1" grandRow="1" outline="0" fieldPosition="0"/>
    </format>
    <format dxfId="105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05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05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05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05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05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050">
      <pivotArea dataOnly="0" labelOnly="1" fieldPosition="0">
        <references count="1">
          <reference field="2" count="0"/>
        </references>
      </pivotArea>
    </format>
    <format dxfId="1049">
      <pivotArea dataOnly="0" labelOnly="1" grandCol="1" outline="0" fieldPosition="0"/>
    </format>
    <format dxfId="1048">
      <pivotArea outline="0" collapsedLevelsAreSubtotals="1" fieldPosition="0"/>
    </format>
    <format dxfId="1047">
      <pivotArea dataOnly="0" labelOnly="1" fieldPosition="0">
        <references count="1">
          <reference field="2" count="0"/>
        </references>
      </pivotArea>
    </format>
    <format dxfId="1046">
      <pivotArea dataOnly="0" labelOnly="1" grandCol="1" outline="0" fieldPosition="0"/>
    </format>
    <format dxfId="1045">
      <pivotArea outline="0" collapsedLevelsAreSubtotals="1" fieldPosition="0"/>
    </format>
    <format dxfId="1044">
      <pivotArea dataOnly="0" labelOnly="1" fieldPosition="0">
        <references count="1">
          <reference field="2" count="0"/>
        </references>
      </pivotArea>
    </format>
    <format dxfId="1043">
      <pivotArea dataOnly="0" labelOnly="1" grandCol="1" outline="0" fieldPosition="0"/>
    </format>
  </formats>
  <chartFormats count="30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302973-075D-41FD-A1D2-0BB07523014C}" name="PivotTable7" cacheId="26" applyNumberFormats="0" applyBorderFormats="0" applyFontFormats="0" applyPatternFormats="0" applyAlignmentFormats="0" applyWidthHeightFormats="1" dataCaption="Values" grandTotalCaption="Spolu" tag="8f4192d4-7eec-48f2-a4d7-ff3b085577b9" updatedVersion="8" minRefreshableVersion="3" itemPrintTitles="1" createdVersion="5" indent="0" outline="1" outlineData="1" multipleFieldFilters="0" chartFormat="5" rowHeaderCaption="Typ budovy / podl. plocha">
  <location ref="L224:T24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11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109">
      <pivotArea collapsedLevelsAreSubtotals="1" fieldPosition="0">
        <references count="1">
          <reference field="3" count="1">
            <x v="1"/>
          </reference>
        </references>
      </pivotArea>
    </format>
    <format dxfId="110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107">
      <pivotArea collapsedLevelsAreSubtotals="1" fieldPosition="0">
        <references count="1">
          <reference field="3" count="1">
            <x v="2"/>
          </reference>
        </references>
      </pivotArea>
    </format>
    <format dxfId="110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105">
      <pivotArea collapsedLevelsAreSubtotals="1" fieldPosition="0">
        <references count="1">
          <reference field="3" count="1">
            <x v="3"/>
          </reference>
        </references>
      </pivotArea>
    </format>
    <format dxfId="110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103">
      <pivotArea collapsedLevelsAreSubtotals="1" fieldPosition="0">
        <references count="1">
          <reference field="3" count="1">
            <x v="4"/>
          </reference>
        </references>
      </pivotArea>
    </format>
    <format dxfId="110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101">
      <pivotArea collapsedLevelsAreSubtotals="1" fieldPosition="0">
        <references count="1">
          <reference field="3" count="1">
            <x v="5"/>
          </reference>
        </references>
      </pivotArea>
    </format>
    <format dxfId="110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099">
      <pivotArea grandRow="1" outline="0" collapsedLevelsAreSubtotals="1" fieldPosition="0"/>
    </format>
    <format dxfId="1098">
      <pivotArea type="all" dataOnly="0" outline="0" fieldPosition="0"/>
    </format>
    <format dxfId="1097">
      <pivotArea outline="0" collapsedLevelsAreSubtotals="1" fieldPosition="0"/>
    </format>
    <format dxfId="1096">
      <pivotArea type="origin" dataOnly="0" labelOnly="1" outline="0" fieldPosition="0"/>
    </format>
    <format dxfId="1095">
      <pivotArea field="2" type="button" dataOnly="0" labelOnly="1" outline="0" axis="axisCol" fieldPosition="0"/>
    </format>
    <format dxfId="1094">
      <pivotArea type="topRight" dataOnly="0" labelOnly="1" outline="0" fieldPosition="0"/>
    </format>
    <format dxfId="1093">
      <pivotArea field="3" type="button" dataOnly="0" labelOnly="1" outline="0" axis="axisRow" fieldPosition="1"/>
    </format>
    <format dxfId="1092">
      <pivotArea dataOnly="0" labelOnly="1" fieldPosition="0">
        <references count="1">
          <reference field="3" count="0"/>
        </references>
      </pivotArea>
    </format>
    <format dxfId="1091">
      <pivotArea dataOnly="0" labelOnly="1" grandRow="1" outline="0" fieldPosition="0"/>
    </format>
    <format dxfId="109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08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08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08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08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08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084">
      <pivotArea dataOnly="0" labelOnly="1" fieldPosition="0">
        <references count="1">
          <reference field="2" count="0"/>
        </references>
      </pivotArea>
    </format>
    <format dxfId="1083">
      <pivotArea dataOnly="0" labelOnly="1" grandCol="1" outline="0" fieldPosition="0"/>
    </format>
    <format dxfId="1082">
      <pivotArea outline="0" collapsedLevelsAreSubtotals="1" fieldPosition="0"/>
    </format>
    <format dxfId="1081">
      <pivotArea dataOnly="0" labelOnly="1" fieldPosition="0">
        <references count="1">
          <reference field="2" count="0"/>
        </references>
      </pivotArea>
    </format>
    <format dxfId="1080">
      <pivotArea dataOnly="0" labelOnly="1" grandCol="1" outline="0" fieldPosition="0"/>
    </format>
    <format dxfId="1079">
      <pivotArea outline="0" collapsedLevelsAreSubtotals="1" fieldPosition="0"/>
    </format>
    <format dxfId="1078">
      <pivotArea dataOnly="0" labelOnly="1" fieldPosition="0">
        <references count="1">
          <reference field="2" count="0"/>
        </references>
      </pivotArea>
    </format>
    <format dxfId="1077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2E34719-D8C8-4716-AE1D-3AFB26135078}" name="PivotTable10" cacheId="30" applyNumberFormats="0" applyBorderFormats="0" applyFontFormats="0" applyPatternFormats="0" applyAlignmentFormats="0" applyWidthHeightFormats="1" dataCaption="Values" grandTotalCaption="Spolu" tag="10446b7a-d8a7-41d6-95e2-1049a76616bb" updatedVersion="8" minRefreshableVersion="3" itemPrintTitles="1" createdVersion="5" indent="0" outline="1" outlineData="1" multipleFieldFilters="0" chartFormat="5" rowHeaderCaption="Typ budovy / podl. plocha">
  <location ref="L293:T30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Kurzy.cz 2025 (CFD trh)]" cap="Kurzy.cz 2025 (CFD trh)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114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143">
      <pivotArea collapsedLevelsAreSubtotals="1" fieldPosition="0">
        <references count="1">
          <reference field="3" count="1">
            <x v="1"/>
          </reference>
        </references>
      </pivotArea>
    </format>
    <format dxfId="114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141">
      <pivotArea collapsedLevelsAreSubtotals="1" fieldPosition="0">
        <references count="1">
          <reference field="3" count="1">
            <x v="2"/>
          </reference>
        </references>
      </pivotArea>
    </format>
    <format dxfId="114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139">
      <pivotArea collapsedLevelsAreSubtotals="1" fieldPosition="0">
        <references count="1">
          <reference field="3" count="1">
            <x v="3"/>
          </reference>
        </references>
      </pivotArea>
    </format>
    <format dxfId="113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137">
      <pivotArea collapsedLevelsAreSubtotals="1" fieldPosition="0">
        <references count="1">
          <reference field="3" count="1">
            <x v="4"/>
          </reference>
        </references>
      </pivotArea>
    </format>
    <format dxfId="113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135">
      <pivotArea collapsedLevelsAreSubtotals="1" fieldPosition="0">
        <references count="1">
          <reference field="3" count="1">
            <x v="5"/>
          </reference>
        </references>
      </pivotArea>
    </format>
    <format dxfId="113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133">
      <pivotArea grandRow="1" outline="0" collapsedLevelsAreSubtotals="1" fieldPosition="0"/>
    </format>
    <format dxfId="1132">
      <pivotArea type="all" dataOnly="0" outline="0" fieldPosition="0"/>
    </format>
    <format dxfId="1131">
      <pivotArea outline="0" collapsedLevelsAreSubtotals="1" fieldPosition="0"/>
    </format>
    <format dxfId="1130">
      <pivotArea type="origin" dataOnly="0" labelOnly="1" outline="0" fieldPosition="0"/>
    </format>
    <format dxfId="1129">
      <pivotArea field="2" type="button" dataOnly="0" labelOnly="1" outline="0" axis="axisCol" fieldPosition="0"/>
    </format>
    <format dxfId="1128">
      <pivotArea type="topRight" dataOnly="0" labelOnly="1" outline="0" fieldPosition="0"/>
    </format>
    <format dxfId="1127">
      <pivotArea field="3" type="button" dataOnly="0" labelOnly="1" outline="0" axis="axisRow" fieldPosition="1"/>
    </format>
    <format dxfId="1126">
      <pivotArea dataOnly="0" labelOnly="1" fieldPosition="0">
        <references count="1">
          <reference field="3" count="0"/>
        </references>
      </pivotArea>
    </format>
    <format dxfId="1125">
      <pivotArea dataOnly="0" labelOnly="1" grandRow="1" outline="0" fieldPosition="0"/>
    </format>
    <format dxfId="112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12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12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12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12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11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118">
      <pivotArea dataOnly="0" labelOnly="1" fieldPosition="0">
        <references count="1">
          <reference field="2" count="0"/>
        </references>
      </pivotArea>
    </format>
    <format dxfId="1117">
      <pivotArea dataOnly="0" labelOnly="1" grandCol="1" outline="0" fieldPosition="0"/>
    </format>
    <format dxfId="1116">
      <pivotArea outline="0" collapsedLevelsAreSubtotals="1" fieldPosition="0"/>
    </format>
    <format dxfId="1115">
      <pivotArea dataOnly="0" labelOnly="1" fieldPosition="0">
        <references count="1">
          <reference field="2" count="0"/>
        </references>
      </pivotArea>
    </format>
    <format dxfId="1114">
      <pivotArea dataOnly="0" labelOnly="1" grandCol="1" outline="0" fieldPosition="0"/>
    </format>
    <format dxfId="1113">
      <pivotArea outline="0" collapsedLevelsAreSubtotals="1" fieldPosition="0"/>
    </format>
    <format dxfId="1112">
      <pivotArea dataOnly="0" labelOnly="1" fieldPosition="0">
        <references count="1">
          <reference field="2" count="0"/>
        </references>
      </pivotArea>
    </format>
    <format dxfId="1111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1865C9-FA4D-49CE-AF1E-5A7AD8984A8B}" name="PivotTable5" cacheId="15" applyNumberFormats="0" applyBorderFormats="0" applyFontFormats="0" applyPatternFormats="0" applyAlignmentFormats="0" applyWidthHeightFormats="1" dataCaption="Values" grandTotalCaption="Spolu" tag="0dfb8d37-a38e-4360-be23-3978e6e69034" updatedVersion="8" minRefreshableVersion="3" itemPrintTitles="1" createdVersion="5" indent="0" outline="1" outlineData="1" multipleFieldFilters="0" chartFormat="5" rowHeaderCaption="Typ budovy / podl. plocha" colHeaderCaption="Energetická trieda">
  <location ref="L79:T95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43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437">
      <pivotArea collapsedLevelsAreSubtotals="1" fieldPosition="0">
        <references count="1">
          <reference field="3" count="1">
            <x v="1"/>
          </reference>
        </references>
      </pivotArea>
    </format>
    <format dxfId="43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435">
      <pivotArea collapsedLevelsAreSubtotals="1" fieldPosition="0">
        <references count="1">
          <reference field="3" count="1">
            <x v="2"/>
          </reference>
        </references>
      </pivotArea>
    </format>
    <format dxfId="43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433">
      <pivotArea collapsedLevelsAreSubtotals="1" fieldPosition="0">
        <references count="1">
          <reference field="3" count="1">
            <x v="3"/>
          </reference>
        </references>
      </pivotArea>
    </format>
    <format dxfId="43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431">
      <pivotArea collapsedLevelsAreSubtotals="1" fieldPosition="0">
        <references count="1">
          <reference field="3" count="1">
            <x v="4"/>
          </reference>
        </references>
      </pivotArea>
    </format>
    <format dxfId="43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429">
      <pivotArea collapsedLevelsAreSubtotals="1" fieldPosition="0">
        <references count="1">
          <reference field="3" count="1">
            <x v="5"/>
          </reference>
        </references>
      </pivotArea>
    </format>
    <format dxfId="42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427">
      <pivotArea grandRow="1" outline="0" collapsedLevelsAreSubtotals="1" fieldPosition="0"/>
    </format>
    <format dxfId="426">
      <pivotArea type="all" dataOnly="0" outline="0" fieldPosition="0"/>
    </format>
    <format dxfId="425">
      <pivotArea outline="0" collapsedLevelsAreSubtotals="1" fieldPosition="0"/>
    </format>
    <format dxfId="424">
      <pivotArea type="origin" dataOnly="0" labelOnly="1" outline="0" fieldPosition="0"/>
    </format>
    <format dxfId="423">
      <pivotArea field="2" type="button" dataOnly="0" labelOnly="1" outline="0" axis="axisCol" fieldPosition="0"/>
    </format>
    <format dxfId="422">
      <pivotArea type="topRight" dataOnly="0" labelOnly="1" outline="0" fieldPosition="0"/>
    </format>
    <format dxfId="421">
      <pivotArea field="3" type="button" dataOnly="0" labelOnly="1" outline="0" axis="axisRow" fieldPosition="1"/>
    </format>
    <format dxfId="420">
      <pivotArea dataOnly="0" labelOnly="1" fieldPosition="0">
        <references count="1">
          <reference field="3" count="0"/>
        </references>
      </pivotArea>
    </format>
    <format dxfId="419">
      <pivotArea dataOnly="0" labelOnly="1" grandRow="1" outline="0" fieldPosition="0"/>
    </format>
    <format dxfId="41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41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41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41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41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41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412">
      <pivotArea dataOnly="0" labelOnly="1" fieldPosition="0">
        <references count="1">
          <reference field="2" count="0"/>
        </references>
      </pivotArea>
    </format>
    <format dxfId="411">
      <pivotArea dataOnly="0" labelOnly="1" grandCol="1" outline="0" fieldPosition="0"/>
    </format>
    <format dxfId="410">
      <pivotArea outline="0" collapsedLevelsAreSubtotals="1" fieldPosition="0"/>
    </format>
    <format dxfId="409">
      <pivotArea dataOnly="0" labelOnly="1" fieldPosition="0">
        <references count="1">
          <reference field="2" count="0"/>
        </references>
      </pivotArea>
    </format>
    <format dxfId="408">
      <pivotArea dataOnly="0" labelOnly="1" grandCol="1" outline="0" fieldPosition="0"/>
    </format>
    <format dxfId="407">
      <pivotArea outline="0" collapsedLevelsAreSubtotals="1" fieldPosition="0"/>
    </format>
    <format dxfId="406">
      <pivotArea dataOnly="0" labelOnly="1" fieldPosition="0">
        <references count="1">
          <reference field="2" count="0"/>
        </references>
      </pivotArea>
    </format>
    <format dxfId="405">
      <pivotArea dataOnly="0" labelOnly="1" grandCol="1" outline="0" fieldPosition="0"/>
    </format>
  </formats>
  <chartFormats count="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D5D439-26AE-434E-8250-D9867328EFAA}" name="PivotTable10" cacheId="16" applyNumberFormats="0" applyBorderFormats="0" applyFontFormats="0" applyPatternFormats="0" applyAlignmentFormats="0" applyWidthHeightFormats="1" dataCaption="Values" grandTotalCaption="Spolu" tag="10446b7a-d8a7-41d6-95e2-1049a76616bb" updatedVersion="8" minRefreshableVersion="3" itemPrintTitles="1" createdVersion="5" indent="0" outline="1" outlineData="1" multipleFieldFilters="0" chartFormat="5" rowHeaderCaption="Typ budovy / podl. plocha">
  <location ref="L293:T30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47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471">
      <pivotArea collapsedLevelsAreSubtotals="1" fieldPosition="0">
        <references count="1">
          <reference field="3" count="1">
            <x v="1"/>
          </reference>
        </references>
      </pivotArea>
    </format>
    <format dxfId="47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469">
      <pivotArea collapsedLevelsAreSubtotals="1" fieldPosition="0">
        <references count="1">
          <reference field="3" count="1">
            <x v="2"/>
          </reference>
        </references>
      </pivotArea>
    </format>
    <format dxfId="46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467">
      <pivotArea collapsedLevelsAreSubtotals="1" fieldPosition="0">
        <references count="1">
          <reference field="3" count="1">
            <x v="3"/>
          </reference>
        </references>
      </pivotArea>
    </format>
    <format dxfId="46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465">
      <pivotArea collapsedLevelsAreSubtotals="1" fieldPosition="0">
        <references count="1">
          <reference field="3" count="1">
            <x v="4"/>
          </reference>
        </references>
      </pivotArea>
    </format>
    <format dxfId="46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463">
      <pivotArea collapsedLevelsAreSubtotals="1" fieldPosition="0">
        <references count="1">
          <reference field="3" count="1">
            <x v="5"/>
          </reference>
        </references>
      </pivotArea>
    </format>
    <format dxfId="46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461">
      <pivotArea grandRow="1" outline="0" collapsedLevelsAreSubtotals="1" fieldPosition="0"/>
    </format>
    <format dxfId="460">
      <pivotArea type="all" dataOnly="0" outline="0" fieldPosition="0"/>
    </format>
    <format dxfId="459">
      <pivotArea outline="0" collapsedLevelsAreSubtotals="1" fieldPosition="0"/>
    </format>
    <format dxfId="458">
      <pivotArea type="origin" dataOnly="0" labelOnly="1" outline="0" fieldPosition="0"/>
    </format>
    <format dxfId="457">
      <pivotArea field="2" type="button" dataOnly="0" labelOnly="1" outline="0" axis="axisCol" fieldPosition="0"/>
    </format>
    <format dxfId="456">
      <pivotArea type="topRight" dataOnly="0" labelOnly="1" outline="0" fieldPosition="0"/>
    </format>
    <format dxfId="455">
      <pivotArea field="3" type="button" dataOnly="0" labelOnly="1" outline="0" axis="axisRow" fieldPosition="1"/>
    </format>
    <format dxfId="454">
      <pivotArea dataOnly="0" labelOnly="1" fieldPosition="0">
        <references count="1">
          <reference field="3" count="0"/>
        </references>
      </pivotArea>
    </format>
    <format dxfId="453">
      <pivotArea dataOnly="0" labelOnly="1" grandRow="1" outline="0" fieldPosition="0"/>
    </format>
    <format dxfId="45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45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45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44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44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44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446">
      <pivotArea dataOnly="0" labelOnly="1" fieldPosition="0">
        <references count="1">
          <reference field="2" count="0"/>
        </references>
      </pivotArea>
    </format>
    <format dxfId="445">
      <pivotArea dataOnly="0" labelOnly="1" grandCol="1" outline="0" fieldPosition="0"/>
    </format>
    <format dxfId="444">
      <pivotArea outline="0" collapsedLevelsAreSubtotals="1" fieldPosition="0"/>
    </format>
    <format dxfId="443">
      <pivotArea dataOnly="0" labelOnly="1" fieldPosition="0">
        <references count="1">
          <reference field="2" count="0"/>
        </references>
      </pivotArea>
    </format>
    <format dxfId="442">
      <pivotArea dataOnly="0" labelOnly="1" grandCol="1" outline="0" fieldPosition="0"/>
    </format>
    <format dxfId="441">
      <pivotArea outline="0" collapsedLevelsAreSubtotals="1" fieldPosition="0"/>
    </format>
    <format dxfId="440">
      <pivotArea dataOnly="0" labelOnly="1" fieldPosition="0">
        <references count="1">
          <reference field="2" count="0"/>
        </references>
      </pivotArea>
    </format>
    <format dxfId="439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7C57DA-EE7D-4495-B013-B8FC294AE683}" name="PivotTable4" cacheId="21" applyNumberFormats="0" applyBorderFormats="0" applyFontFormats="0" applyPatternFormats="0" applyAlignmentFormats="0" applyWidthHeightFormats="1" dataCaption="Values" grandTotalCaption="Spolu" tag="4477533a-a953-4457-81e5-a8c15eae24cb" updatedVersion="8" minRefreshableVersion="3" itemPrintTitles="1" createdVersion="5" indent="0" outline="1" outlineData="1" multipleFieldFilters="0" chartFormat="6" rowHeaderCaption="Typ budovy / podl. plocha" colHeaderCaption="Energetická trieda">
  <location ref="L3:T19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Bloomberg NEF 2023]" cap="Bloomberg NEF 2023"/>
  </pageFields>
  <dataFields count="1">
    <dataField name="Náklady na ETS2 [€/rok s DPH]" fld="1" subtotal="average" baseField="0" baseItem="0"/>
  </dataFields>
  <formats count="34">
    <format dxfId="50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505">
      <pivotArea collapsedLevelsAreSubtotals="1" fieldPosition="0">
        <references count="1">
          <reference field="3" count="1">
            <x v="1"/>
          </reference>
        </references>
      </pivotArea>
    </format>
    <format dxfId="50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503">
      <pivotArea collapsedLevelsAreSubtotals="1" fieldPosition="0">
        <references count="1">
          <reference field="3" count="1">
            <x v="2"/>
          </reference>
        </references>
      </pivotArea>
    </format>
    <format dxfId="50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501">
      <pivotArea collapsedLevelsAreSubtotals="1" fieldPosition="0">
        <references count="1">
          <reference field="3" count="1">
            <x v="3"/>
          </reference>
        </references>
      </pivotArea>
    </format>
    <format dxfId="50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499">
      <pivotArea collapsedLevelsAreSubtotals="1" fieldPosition="0">
        <references count="1">
          <reference field="3" count="1">
            <x v="4"/>
          </reference>
        </references>
      </pivotArea>
    </format>
    <format dxfId="49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497">
      <pivotArea collapsedLevelsAreSubtotals="1" fieldPosition="0">
        <references count="1">
          <reference field="3" count="1">
            <x v="5"/>
          </reference>
        </references>
      </pivotArea>
    </format>
    <format dxfId="49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495">
      <pivotArea grandRow="1" outline="0" collapsedLevelsAreSubtotals="1" fieldPosition="0"/>
    </format>
    <format dxfId="494">
      <pivotArea type="all" dataOnly="0" outline="0" fieldPosition="0"/>
    </format>
    <format dxfId="493">
      <pivotArea outline="0" collapsedLevelsAreSubtotals="1" fieldPosition="0"/>
    </format>
    <format dxfId="492">
      <pivotArea type="origin" dataOnly="0" labelOnly="1" outline="0" fieldPosition="0"/>
    </format>
    <format dxfId="491">
      <pivotArea field="2" type="button" dataOnly="0" labelOnly="1" outline="0" axis="axisCol" fieldPosition="0"/>
    </format>
    <format dxfId="490">
      <pivotArea type="topRight" dataOnly="0" labelOnly="1" outline="0" fieldPosition="0"/>
    </format>
    <format dxfId="489">
      <pivotArea field="3" type="button" dataOnly="0" labelOnly="1" outline="0" axis="axisRow" fieldPosition="1"/>
    </format>
    <format dxfId="488">
      <pivotArea dataOnly="0" labelOnly="1" fieldPosition="0">
        <references count="1">
          <reference field="3" count="0"/>
        </references>
      </pivotArea>
    </format>
    <format dxfId="487">
      <pivotArea dataOnly="0" labelOnly="1" grandRow="1" outline="0" fieldPosition="0"/>
    </format>
    <format dxfId="48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48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48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48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48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48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480">
      <pivotArea dataOnly="0" labelOnly="1" fieldPosition="0">
        <references count="1">
          <reference field="2" count="0"/>
        </references>
      </pivotArea>
    </format>
    <format dxfId="479">
      <pivotArea dataOnly="0" labelOnly="1" grandCol="1" outline="0" fieldPosition="0"/>
    </format>
    <format dxfId="478">
      <pivotArea outline="0" collapsedLevelsAreSubtotals="1" fieldPosition="0"/>
    </format>
    <format dxfId="477">
      <pivotArea dataOnly="0" labelOnly="1" fieldPosition="0">
        <references count="1">
          <reference field="2" count="0"/>
        </references>
      </pivotArea>
    </format>
    <format dxfId="476">
      <pivotArea dataOnly="0" labelOnly="1" grandCol="1" outline="0" fieldPosition="0"/>
    </format>
    <format dxfId="475">
      <pivotArea outline="0" collapsedLevelsAreSubtotals="1" fieldPosition="0"/>
    </format>
    <format dxfId="474">
      <pivotArea dataOnly="0" labelOnly="1" fieldPosition="0">
        <references count="1">
          <reference field="2" count="0"/>
        </references>
      </pivotArea>
    </format>
    <format dxfId="473">
      <pivotArea dataOnly="0" labelOnly="1" grandCol="1" outline="0" fieldPosition="0"/>
    </format>
  </formats>
  <chartFormats count="1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8B4C9E-C486-4F20-8DA1-32B09B92528B}" name="PivotTable6" cacheId="11" applyNumberFormats="0" applyBorderFormats="0" applyFontFormats="0" applyPatternFormats="0" applyAlignmentFormats="0" applyWidthHeightFormats="1" dataCaption="Values" grandTotalCaption="Spolu" tag="8e410290-1011-41d6-8aed-256770781d20" updatedVersion="8" minRefreshableVersion="3" itemPrintTitles="1" createdVersion="5" indent="0" outline="1" outlineData="1" multipleFieldFilters="0" chartFormat="5" rowHeaderCaption="Typ budovy / podl. plocha">
  <location ref="L154:T17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54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539">
      <pivotArea collapsedLevelsAreSubtotals="1" fieldPosition="0">
        <references count="1">
          <reference field="3" count="1">
            <x v="1"/>
          </reference>
        </references>
      </pivotArea>
    </format>
    <format dxfId="53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537">
      <pivotArea collapsedLevelsAreSubtotals="1" fieldPosition="0">
        <references count="1">
          <reference field="3" count="1">
            <x v="2"/>
          </reference>
        </references>
      </pivotArea>
    </format>
    <format dxfId="53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535">
      <pivotArea collapsedLevelsAreSubtotals="1" fieldPosition="0">
        <references count="1">
          <reference field="3" count="1">
            <x v="3"/>
          </reference>
        </references>
      </pivotArea>
    </format>
    <format dxfId="53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533">
      <pivotArea collapsedLevelsAreSubtotals="1" fieldPosition="0">
        <references count="1">
          <reference field="3" count="1">
            <x v="4"/>
          </reference>
        </references>
      </pivotArea>
    </format>
    <format dxfId="53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531">
      <pivotArea collapsedLevelsAreSubtotals="1" fieldPosition="0">
        <references count="1">
          <reference field="3" count="1">
            <x v="5"/>
          </reference>
        </references>
      </pivotArea>
    </format>
    <format dxfId="53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529">
      <pivotArea grandRow="1" outline="0" collapsedLevelsAreSubtotals="1" fieldPosition="0"/>
    </format>
    <format dxfId="528">
      <pivotArea type="all" dataOnly="0" outline="0" fieldPosition="0"/>
    </format>
    <format dxfId="527">
      <pivotArea outline="0" collapsedLevelsAreSubtotals="1" fieldPosition="0"/>
    </format>
    <format dxfId="526">
      <pivotArea type="origin" dataOnly="0" labelOnly="1" outline="0" fieldPosition="0"/>
    </format>
    <format dxfId="525">
      <pivotArea field="2" type="button" dataOnly="0" labelOnly="1" outline="0" axis="axisCol" fieldPosition="0"/>
    </format>
    <format dxfId="524">
      <pivotArea type="topRight" dataOnly="0" labelOnly="1" outline="0" fieldPosition="0"/>
    </format>
    <format dxfId="523">
      <pivotArea field="3" type="button" dataOnly="0" labelOnly="1" outline="0" axis="axisRow" fieldPosition="1"/>
    </format>
    <format dxfId="522">
      <pivotArea dataOnly="0" labelOnly="1" fieldPosition="0">
        <references count="1">
          <reference field="3" count="0"/>
        </references>
      </pivotArea>
    </format>
    <format dxfId="521">
      <pivotArea dataOnly="0" labelOnly="1" grandRow="1" outline="0" fieldPosition="0"/>
    </format>
    <format dxfId="52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51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51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51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51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51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514">
      <pivotArea dataOnly="0" labelOnly="1" fieldPosition="0">
        <references count="1">
          <reference field="2" count="0"/>
        </references>
      </pivotArea>
    </format>
    <format dxfId="513">
      <pivotArea dataOnly="0" labelOnly="1" grandCol="1" outline="0" fieldPosition="0"/>
    </format>
    <format dxfId="512">
      <pivotArea outline="0" collapsedLevelsAreSubtotals="1" fieldPosition="0"/>
    </format>
    <format dxfId="511">
      <pivotArea dataOnly="0" labelOnly="1" fieldPosition="0">
        <references count="1">
          <reference field="2" count="0"/>
        </references>
      </pivotArea>
    </format>
    <format dxfId="510">
      <pivotArea dataOnly="0" labelOnly="1" grandCol="1" outline="0" fieldPosition="0"/>
    </format>
    <format dxfId="509">
      <pivotArea outline="0" collapsedLevelsAreSubtotals="1" fieldPosition="0"/>
    </format>
    <format dxfId="508">
      <pivotArea dataOnly="0" labelOnly="1" fieldPosition="0">
        <references count="1">
          <reference field="2" count="0"/>
        </references>
      </pivotArea>
    </format>
    <format dxfId="507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D1EE21-3F9F-4AAF-BDC3-1D6D023CE9E3}" name="PivotTable12" cacheId="18" applyNumberFormats="0" applyBorderFormats="0" applyFontFormats="0" applyPatternFormats="0" applyAlignmentFormats="0" applyWidthHeightFormats="1" dataCaption="Values" grandTotalCaption="Spolu" tag="74427616-a4f8-44b0-bcf8-e0dd1191afba" updatedVersion="8" minRefreshableVersion="3" itemPrintTitles="1" createdVersion="5" indent="0" outline="1" outlineData="1" multipleFieldFilters="0" chartFormat="18" rowHeaderCaption="Podl. plocha" colHeaderCaption="Typ budovy">
  <location ref="B363:E371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n="priemerný byt" x="0"/>
        <item n="priemerný RD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3" hier="41" name="[Spolu].[ETS2.Zdroj / inštitúcia].&amp;[Bloomberg NEF 2023]" cap="Bloomberg NEF 2023"/>
    <pageField fld="4" hier="36" name="[Spolu].[emisne_faktory_ceny.palivo].[All]" cap="All"/>
  </pageFields>
  <dataFields count="1">
    <dataField name="Náklady na ETS2 [€/rok s DPH]" fld="1" subtotal="average" baseField="0" baseItem="0"/>
  </dataFields>
  <formats count="30">
    <format dxfId="570">
      <pivotArea collapsedLevelsAreSubtotals="1" fieldPosition="0">
        <references count="2">
          <reference field="0" count="0"/>
          <reference field="2" count="1" selected="0">
            <x v="0"/>
          </reference>
        </references>
      </pivotArea>
    </format>
    <format dxfId="569">
      <pivotArea collapsedLevelsAreSubtotals="1" fieldPosition="0">
        <references count="1">
          <reference field="2" count="1">
            <x v="1"/>
          </reference>
        </references>
      </pivotArea>
    </format>
    <format dxfId="568">
      <pivotArea collapsedLevelsAreSubtotals="1" fieldPosition="0">
        <references count="2">
          <reference field="0" count="0"/>
          <reference field="2" count="1" selected="0">
            <x v="1"/>
          </reference>
        </references>
      </pivotArea>
    </format>
    <format dxfId="567">
      <pivotArea collapsedLevelsAreSubtotals="1" fieldPosition="0">
        <references count="1">
          <reference field="2" count="1">
            <x v="2"/>
          </reference>
        </references>
      </pivotArea>
    </format>
    <format dxfId="566">
      <pivotArea collapsedLevelsAreSubtotals="1" fieldPosition="0">
        <references count="2">
          <reference field="0" count="0"/>
          <reference field="2" count="1" selected="0">
            <x v="2"/>
          </reference>
        </references>
      </pivotArea>
    </format>
    <format dxfId="565">
      <pivotArea collapsedLevelsAreSubtotals="1" fieldPosition="0">
        <references count="1">
          <reference field="2" count="1">
            <x v="3"/>
          </reference>
        </references>
      </pivotArea>
    </format>
    <format dxfId="564">
      <pivotArea collapsedLevelsAreSubtotals="1" fieldPosition="0">
        <references count="2">
          <reference field="0" count="0"/>
          <reference field="2" count="1" selected="0">
            <x v="3"/>
          </reference>
        </references>
      </pivotArea>
    </format>
    <format dxfId="563">
      <pivotArea collapsedLevelsAreSubtotals="1" fieldPosition="0">
        <references count="1">
          <reference field="2" count="1">
            <x v="4"/>
          </reference>
        </references>
      </pivotArea>
    </format>
    <format dxfId="562">
      <pivotArea collapsedLevelsAreSubtotals="1" fieldPosition="0">
        <references count="2">
          <reference field="0" count="0"/>
          <reference field="2" count="1" selected="0">
            <x v="4"/>
          </reference>
        </references>
      </pivotArea>
    </format>
    <format dxfId="561">
      <pivotArea collapsedLevelsAreSubtotals="1" fieldPosition="0">
        <references count="1">
          <reference field="2" count="1">
            <x v="5"/>
          </reference>
        </references>
      </pivotArea>
    </format>
    <format dxfId="560">
      <pivotArea collapsedLevelsAreSubtotals="1" fieldPosition="0">
        <references count="2">
          <reference field="0" count="0"/>
          <reference field="2" count="1" selected="0">
            <x v="5"/>
          </reference>
        </references>
      </pivotArea>
    </format>
    <format dxfId="559">
      <pivotArea grandRow="1" outline="0" collapsedLevelsAreSubtotals="1" fieldPosition="0"/>
    </format>
    <format dxfId="558">
      <pivotArea type="all" dataOnly="0" outline="0" fieldPosition="0"/>
    </format>
    <format dxfId="557">
      <pivotArea outline="0" collapsedLevelsAreSubtotals="1" fieldPosition="0"/>
    </format>
    <format dxfId="556">
      <pivotArea type="origin" dataOnly="0" labelOnly="1" outline="0" fieldPosition="0"/>
    </format>
    <format dxfId="555">
      <pivotArea type="topRight" dataOnly="0" labelOnly="1" outline="0" fieldPosition="0"/>
    </format>
    <format dxfId="554">
      <pivotArea field="2" type="button" dataOnly="0" labelOnly="1" outline="0" axis="axisRow" fieldPosition="0"/>
    </format>
    <format dxfId="553">
      <pivotArea dataOnly="0" labelOnly="1" fieldPosition="0">
        <references count="1">
          <reference field="2" count="0"/>
        </references>
      </pivotArea>
    </format>
    <format dxfId="552">
      <pivotArea dataOnly="0" labelOnly="1" grandRow="1" outline="0" fieldPosition="0"/>
    </format>
    <format dxfId="551">
      <pivotArea dataOnly="0" labelOnly="1" fieldPosition="0">
        <references count="2">
          <reference field="0" count="0"/>
          <reference field="2" count="1" selected="0">
            <x v="0"/>
          </reference>
        </references>
      </pivotArea>
    </format>
    <format dxfId="550">
      <pivotArea dataOnly="0" labelOnly="1" fieldPosition="0">
        <references count="2">
          <reference field="0" count="0"/>
          <reference field="2" count="1" selected="0">
            <x v="1"/>
          </reference>
        </references>
      </pivotArea>
    </format>
    <format dxfId="549">
      <pivotArea dataOnly="0" labelOnly="1" fieldPosition="0">
        <references count="2">
          <reference field="0" count="0"/>
          <reference field="2" count="1" selected="0">
            <x v="2"/>
          </reference>
        </references>
      </pivotArea>
    </format>
    <format dxfId="548">
      <pivotArea dataOnly="0" labelOnly="1" fieldPosition="0">
        <references count="2">
          <reference field="0" count="0"/>
          <reference field="2" count="1" selected="0">
            <x v="3"/>
          </reference>
        </references>
      </pivotArea>
    </format>
    <format dxfId="547">
      <pivotArea dataOnly="0" labelOnly="1" fieldPosition="0">
        <references count="2">
          <reference field="0" count="0"/>
          <reference field="2" count="1" selected="0">
            <x v="4"/>
          </reference>
        </references>
      </pivotArea>
    </format>
    <format dxfId="546">
      <pivotArea dataOnly="0" labelOnly="1" fieldPosition="0">
        <references count="2">
          <reference field="0" count="0"/>
          <reference field="2" count="1" selected="0">
            <x v="5"/>
          </reference>
        </references>
      </pivotArea>
    </format>
    <format dxfId="545">
      <pivotArea dataOnly="0" labelOnly="1" grandCol="1" outline="0" fieldPosition="0"/>
    </format>
    <format dxfId="544">
      <pivotArea outline="0" collapsedLevelsAreSubtotals="1" fieldPosition="0"/>
    </format>
    <format dxfId="543">
      <pivotArea dataOnly="0" labelOnly="1" grandCol="1" outline="0" fieldPosition="0"/>
    </format>
    <format dxfId="542">
      <pivotArea outline="0" collapsedLevelsAreSubtotals="1" fieldPosition="0"/>
    </format>
    <format dxfId="541">
      <pivotArea dataOnly="0" labelOnly="1" grandCol="1" outline="0" fieldPosition="0"/>
    </format>
  </formats>
  <chartFormats count="12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29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B538F29-AA0E-4989-B281-B2FADE4CD60C}" name="PivotTable1" cacheId="12" applyNumberFormats="0" applyBorderFormats="0" applyFontFormats="0" applyPatternFormats="0" applyAlignmentFormats="0" applyWidthHeightFormats="1" dataCaption="Values" grandTotalCaption="Spolu" tag="2520ef59-18ff-4c47-b1f3-1b00ba9d6a96" updatedVersion="8" minRefreshableVersion="3" itemPrintTitles="1" createdVersion="5" indent="0" outline="1" outlineData="1" multipleFieldFilters="0" chartFormat="13" rowHeaderCaption="Podl. plocha / typ budovy" colHeaderCaption="Energetická trieda">
  <location ref="B3:J23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Bloomberg NEF 2023]" cap="Bloomberg NEF 2023"/>
  </pageFields>
  <dataFields count="1">
    <dataField name="Náklady na ETS2 [€/rok s DPH]" fld="1" subtotal="average" baseField="0" baseItem="0"/>
  </dataFields>
  <formats count="34">
    <format dxfId="60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603">
      <pivotArea collapsedLevelsAreSubtotals="1" fieldPosition="0">
        <references count="1">
          <reference field="3" count="1">
            <x v="1"/>
          </reference>
        </references>
      </pivotArea>
    </format>
    <format dxfId="60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601">
      <pivotArea collapsedLevelsAreSubtotals="1" fieldPosition="0">
        <references count="1">
          <reference field="3" count="1">
            <x v="2"/>
          </reference>
        </references>
      </pivotArea>
    </format>
    <format dxfId="60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599">
      <pivotArea collapsedLevelsAreSubtotals="1" fieldPosition="0">
        <references count="1">
          <reference field="3" count="1">
            <x v="3"/>
          </reference>
        </references>
      </pivotArea>
    </format>
    <format dxfId="59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597">
      <pivotArea collapsedLevelsAreSubtotals="1" fieldPosition="0">
        <references count="1">
          <reference field="3" count="1">
            <x v="4"/>
          </reference>
        </references>
      </pivotArea>
    </format>
    <format dxfId="59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595">
      <pivotArea collapsedLevelsAreSubtotals="1" fieldPosition="0">
        <references count="1">
          <reference field="3" count="1">
            <x v="5"/>
          </reference>
        </references>
      </pivotArea>
    </format>
    <format dxfId="59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593">
      <pivotArea grandRow="1" outline="0" collapsedLevelsAreSubtotals="1" fieldPosition="0"/>
    </format>
    <format dxfId="592">
      <pivotArea type="all" dataOnly="0" outline="0" fieldPosition="0"/>
    </format>
    <format dxfId="591">
      <pivotArea outline="0" collapsedLevelsAreSubtotals="1" fieldPosition="0"/>
    </format>
    <format dxfId="590">
      <pivotArea type="origin" dataOnly="0" labelOnly="1" outline="0" fieldPosition="0"/>
    </format>
    <format dxfId="589">
      <pivotArea field="2" type="button" dataOnly="0" labelOnly="1" outline="0" axis="axisCol" fieldPosition="0"/>
    </format>
    <format dxfId="588">
      <pivotArea type="topRight" dataOnly="0" labelOnly="1" outline="0" fieldPosition="0"/>
    </format>
    <format dxfId="587">
      <pivotArea field="3" type="button" dataOnly="0" labelOnly="1" outline="0" axis="axisRow" fieldPosition="0"/>
    </format>
    <format dxfId="586">
      <pivotArea dataOnly="0" labelOnly="1" fieldPosition="0">
        <references count="1">
          <reference field="3" count="0"/>
        </references>
      </pivotArea>
    </format>
    <format dxfId="585">
      <pivotArea dataOnly="0" labelOnly="1" grandRow="1" outline="0" fieldPosition="0"/>
    </format>
    <format dxfId="58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58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58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58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58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57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578">
      <pivotArea dataOnly="0" labelOnly="1" fieldPosition="0">
        <references count="1">
          <reference field="2" count="0"/>
        </references>
      </pivotArea>
    </format>
    <format dxfId="577">
      <pivotArea dataOnly="0" labelOnly="1" grandCol="1" outline="0" fieldPosition="0"/>
    </format>
    <format dxfId="576">
      <pivotArea outline="0" collapsedLevelsAreSubtotals="1" fieldPosition="0"/>
    </format>
    <format dxfId="575">
      <pivotArea dataOnly="0" labelOnly="1" fieldPosition="0">
        <references count="1">
          <reference field="2" count="0"/>
        </references>
      </pivotArea>
    </format>
    <format dxfId="574">
      <pivotArea dataOnly="0" labelOnly="1" grandCol="1" outline="0" fieldPosition="0"/>
    </format>
    <format dxfId="573">
      <pivotArea outline="0" collapsedLevelsAreSubtotals="1" fieldPosition="0"/>
    </format>
    <format dxfId="572">
      <pivotArea dataOnly="0" labelOnly="1" fieldPosition="0">
        <references count="1">
          <reference field="2" count="0"/>
        </references>
      </pivotArea>
    </format>
    <format dxfId="571">
      <pivotArea dataOnly="0" labelOnly="1" grandCol="1" outline="0" fieldPosition="0"/>
    </format>
  </formats>
  <chartFormats count="2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BC7C8A6-20FB-471F-AD24-2D49544EB401}" name="PivotTable4" cacheId="53" applyNumberFormats="0" applyBorderFormats="0" applyFontFormats="0" applyPatternFormats="0" applyAlignmentFormats="0" applyWidthHeightFormats="1" dataCaption="Values" grandTotalCaption="Spolu" tag="4477533a-a953-4457-81e5-a8c15eae24cb" updatedVersion="8" minRefreshableVersion="3" itemPrintTitles="1" createdVersion="5" indent="0" outline="1" outlineData="1" multipleFieldFilters="0" chartFormat="6" rowHeaderCaption="Typ budovy / podl. plocha" colHeaderCaption="Energetická trieda">
  <location ref="L3:T19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EK 2023]" cap="EK 2023"/>
  </pageFields>
  <dataFields count="1">
    <dataField name="Náklady na ETS2 [€/rok s DPH]" fld="1" subtotal="average" baseField="0" baseItem="0"/>
  </dataFields>
  <formats count="34">
    <format dxfId="165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649">
      <pivotArea collapsedLevelsAreSubtotals="1" fieldPosition="0">
        <references count="1">
          <reference field="3" count="1">
            <x v="1"/>
          </reference>
        </references>
      </pivotArea>
    </format>
    <format dxfId="164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647">
      <pivotArea collapsedLevelsAreSubtotals="1" fieldPosition="0">
        <references count="1">
          <reference field="3" count="1">
            <x v="2"/>
          </reference>
        </references>
      </pivotArea>
    </format>
    <format dxfId="164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645">
      <pivotArea collapsedLevelsAreSubtotals="1" fieldPosition="0">
        <references count="1">
          <reference field="3" count="1">
            <x v="3"/>
          </reference>
        </references>
      </pivotArea>
    </format>
    <format dxfId="164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643">
      <pivotArea collapsedLevelsAreSubtotals="1" fieldPosition="0">
        <references count="1">
          <reference field="3" count="1">
            <x v="4"/>
          </reference>
        </references>
      </pivotArea>
    </format>
    <format dxfId="164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641">
      <pivotArea collapsedLevelsAreSubtotals="1" fieldPosition="0">
        <references count="1">
          <reference field="3" count="1">
            <x v="5"/>
          </reference>
        </references>
      </pivotArea>
    </format>
    <format dxfId="164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639">
      <pivotArea grandRow="1" outline="0" collapsedLevelsAreSubtotals="1" fieldPosition="0"/>
    </format>
    <format dxfId="1638">
      <pivotArea type="all" dataOnly="0" outline="0" fieldPosition="0"/>
    </format>
    <format dxfId="1637">
      <pivotArea outline="0" collapsedLevelsAreSubtotals="1" fieldPosition="0"/>
    </format>
    <format dxfId="1636">
      <pivotArea type="origin" dataOnly="0" labelOnly="1" outline="0" fieldPosition="0"/>
    </format>
    <format dxfId="1635">
      <pivotArea field="2" type="button" dataOnly="0" labelOnly="1" outline="0" axis="axisCol" fieldPosition="0"/>
    </format>
    <format dxfId="1634">
      <pivotArea type="topRight" dataOnly="0" labelOnly="1" outline="0" fieldPosition="0"/>
    </format>
    <format dxfId="1633">
      <pivotArea field="3" type="button" dataOnly="0" labelOnly="1" outline="0" axis="axisRow" fieldPosition="1"/>
    </format>
    <format dxfId="1632">
      <pivotArea dataOnly="0" labelOnly="1" fieldPosition="0">
        <references count="1">
          <reference field="3" count="0"/>
        </references>
      </pivotArea>
    </format>
    <format dxfId="1631">
      <pivotArea dataOnly="0" labelOnly="1" grandRow="1" outline="0" fieldPosition="0"/>
    </format>
    <format dxfId="163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62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62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62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62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62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624">
      <pivotArea dataOnly="0" labelOnly="1" fieldPosition="0">
        <references count="1">
          <reference field="2" count="0"/>
        </references>
      </pivotArea>
    </format>
    <format dxfId="1623">
      <pivotArea dataOnly="0" labelOnly="1" grandCol="1" outline="0" fieldPosition="0"/>
    </format>
    <format dxfId="1622">
      <pivotArea outline="0" collapsedLevelsAreSubtotals="1" fieldPosition="0"/>
    </format>
    <format dxfId="1621">
      <pivotArea dataOnly="0" labelOnly="1" fieldPosition="0">
        <references count="1">
          <reference field="2" count="0"/>
        </references>
      </pivotArea>
    </format>
    <format dxfId="1620">
      <pivotArea dataOnly="0" labelOnly="1" grandCol="1" outline="0" fieldPosition="0"/>
    </format>
    <format dxfId="1619">
      <pivotArea outline="0" collapsedLevelsAreSubtotals="1" fieldPosition="0"/>
    </format>
    <format dxfId="1618">
      <pivotArea dataOnly="0" labelOnly="1" fieldPosition="0">
        <references count="1">
          <reference field="2" count="0"/>
        </references>
      </pivotArea>
    </format>
    <format dxfId="1617">
      <pivotArea dataOnly="0" labelOnly="1" grandCol="1" outline="0" fieldPosition="0"/>
    </format>
  </formats>
  <chartFormats count="1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DC47C0-4E54-475A-8DCD-CA04AB27CC86}" name="PivotTable7" cacheId="20" applyNumberFormats="0" applyBorderFormats="0" applyFontFormats="0" applyPatternFormats="0" applyAlignmentFormats="0" applyWidthHeightFormats="1" dataCaption="Values" grandTotalCaption="Spolu" tag="8f4192d4-7eec-48f2-a4d7-ff3b085577b9" updatedVersion="8" minRefreshableVersion="3" itemPrintTitles="1" createdVersion="5" indent="0" outline="1" outlineData="1" multipleFieldFilters="0" chartFormat="5" rowHeaderCaption="Typ budovy / podl. plocha">
  <location ref="L224:T24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63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637">
      <pivotArea collapsedLevelsAreSubtotals="1" fieldPosition="0">
        <references count="1">
          <reference field="3" count="1">
            <x v="1"/>
          </reference>
        </references>
      </pivotArea>
    </format>
    <format dxfId="63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635">
      <pivotArea collapsedLevelsAreSubtotals="1" fieldPosition="0">
        <references count="1">
          <reference field="3" count="1">
            <x v="2"/>
          </reference>
        </references>
      </pivotArea>
    </format>
    <format dxfId="63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633">
      <pivotArea collapsedLevelsAreSubtotals="1" fieldPosition="0">
        <references count="1">
          <reference field="3" count="1">
            <x v="3"/>
          </reference>
        </references>
      </pivotArea>
    </format>
    <format dxfId="63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631">
      <pivotArea collapsedLevelsAreSubtotals="1" fieldPosition="0">
        <references count="1">
          <reference field="3" count="1">
            <x v="4"/>
          </reference>
        </references>
      </pivotArea>
    </format>
    <format dxfId="63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629">
      <pivotArea collapsedLevelsAreSubtotals="1" fieldPosition="0">
        <references count="1">
          <reference field="3" count="1">
            <x v="5"/>
          </reference>
        </references>
      </pivotArea>
    </format>
    <format dxfId="62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627">
      <pivotArea grandRow="1" outline="0" collapsedLevelsAreSubtotals="1" fieldPosition="0"/>
    </format>
    <format dxfId="626">
      <pivotArea type="all" dataOnly="0" outline="0" fieldPosition="0"/>
    </format>
    <format dxfId="625">
      <pivotArea outline="0" collapsedLevelsAreSubtotals="1" fieldPosition="0"/>
    </format>
    <format dxfId="624">
      <pivotArea type="origin" dataOnly="0" labelOnly="1" outline="0" fieldPosition="0"/>
    </format>
    <format dxfId="623">
      <pivotArea field="2" type="button" dataOnly="0" labelOnly="1" outline="0" axis="axisCol" fieldPosition="0"/>
    </format>
    <format dxfId="622">
      <pivotArea type="topRight" dataOnly="0" labelOnly="1" outline="0" fieldPosition="0"/>
    </format>
    <format dxfId="621">
      <pivotArea field="3" type="button" dataOnly="0" labelOnly="1" outline="0" axis="axisRow" fieldPosition="1"/>
    </format>
    <format dxfId="620">
      <pivotArea dataOnly="0" labelOnly="1" fieldPosition="0">
        <references count="1">
          <reference field="3" count="0"/>
        </references>
      </pivotArea>
    </format>
    <format dxfId="619">
      <pivotArea dataOnly="0" labelOnly="1" grandRow="1" outline="0" fieldPosition="0"/>
    </format>
    <format dxfId="61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61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61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61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61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61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612">
      <pivotArea dataOnly="0" labelOnly="1" fieldPosition="0">
        <references count="1">
          <reference field="2" count="0"/>
        </references>
      </pivotArea>
    </format>
    <format dxfId="611">
      <pivotArea dataOnly="0" labelOnly="1" grandCol="1" outline="0" fieldPosition="0"/>
    </format>
    <format dxfId="610">
      <pivotArea outline="0" collapsedLevelsAreSubtotals="1" fieldPosition="0"/>
    </format>
    <format dxfId="609">
      <pivotArea dataOnly="0" labelOnly="1" fieldPosition="0">
        <references count="1">
          <reference field="2" count="0"/>
        </references>
      </pivotArea>
    </format>
    <format dxfId="608">
      <pivotArea dataOnly="0" labelOnly="1" grandCol="1" outline="0" fieldPosition="0"/>
    </format>
    <format dxfId="607">
      <pivotArea outline="0" collapsedLevelsAreSubtotals="1" fieldPosition="0"/>
    </format>
    <format dxfId="606">
      <pivotArea dataOnly="0" labelOnly="1" fieldPosition="0">
        <references count="1">
          <reference field="2" count="0"/>
        </references>
      </pivotArea>
    </format>
    <format dxfId="605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55AB21-4692-49CD-BEE7-9CF60CC2027E}" name="PivotTable9" cacheId="14" applyNumberFormats="0" applyBorderFormats="0" applyFontFormats="0" applyPatternFormats="0" applyAlignmentFormats="0" applyWidthHeightFormats="1" dataCaption="Values" grandTotalCaption="Spolu" tag="5ac03198-b6f4-440c-bd98-39c9f263abd1" updatedVersion="8" minRefreshableVersion="3" itemPrintTitles="1" createdVersion="5" indent="0" outline="1" outlineData="1" multipleFieldFilters="0" chartFormat="15" rowHeaderCaption="Podl. plocha / typ budovy">
  <location ref="B293:J313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67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671">
      <pivotArea collapsedLevelsAreSubtotals="1" fieldPosition="0">
        <references count="1">
          <reference field="3" count="1">
            <x v="1"/>
          </reference>
        </references>
      </pivotArea>
    </format>
    <format dxfId="67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669">
      <pivotArea collapsedLevelsAreSubtotals="1" fieldPosition="0">
        <references count="1">
          <reference field="3" count="1">
            <x v="2"/>
          </reference>
        </references>
      </pivotArea>
    </format>
    <format dxfId="66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667">
      <pivotArea collapsedLevelsAreSubtotals="1" fieldPosition="0">
        <references count="1">
          <reference field="3" count="1">
            <x v="3"/>
          </reference>
        </references>
      </pivotArea>
    </format>
    <format dxfId="66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665">
      <pivotArea collapsedLevelsAreSubtotals="1" fieldPosition="0">
        <references count="1">
          <reference field="3" count="1">
            <x v="4"/>
          </reference>
        </references>
      </pivotArea>
    </format>
    <format dxfId="66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663">
      <pivotArea collapsedLevelsAreSubtotals="1" fieldPosition="0">
        <references count="1">
          <reference field="3" count="1">
            <x v="5"/>
          </reference>
        </references>
      </pivotArea>
    </format>
    <format dxfId="66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661">
      <pivotArea grandRow="1" outline="0" collapsedLevelsAreSubtotals="1" fieldPosition="0"/>
    </format>
    <format dxfId="660">
      <pivotArea type="all" dataOnly="0" outline="0" fieldPosition="0"/>
    </format>
    <format dxfId="659">
      <pivotArea outline="0" collapsedLevelsAreSubtotals="1" fieldPosition="0"/>
    </format>
    <format dxfId="658">
      <pivotArea type="origin" dataOnly="0" labelOnly="1" outline="0" fieldPosition="0"/>
    </format>
    <format dxfId="657">
      <pivotArea field="2" type="button" dataOnly="0" labelOnly="1" outline="0" axis="axisCol" fieldPosition="0"/>
    </format>
    <format dxfId="656">
      <pivotArea type="topRight" dataOnly="0" labelOnly="1" outline="0" fieldPosition="0"/>
    </format>
    <format dxfId="655">
      <pivotArea field="3" type="button" dataOnly="0" labelOnly="1" outline="0" axis="axisRow" fieldPosition="0"/>
    </format>
    <format dxfId="654">
      <pivotArea dataOnly="0" labelOnly="1" fieldPosition="0">
        <references count="1">
          <reference field="3" count="0"/>
        </references>
      </pivotArea>
    </format>
    <format dxfId="653">
      <pivotArea dataOnly="0" labelOnly="1" grandRow="1" outline="0" fieldPosition="0"/>
    </format>
    <format dxfId="65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65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65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64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64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64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646">
      <pivotArea dataOnly="0" labelOnly="1" fieldPosition="0">
        <references count="1">
          <reference field="2" count="0"/>
        </references>
      </pivotArea>
    </format>
    <format dxfId="645">
      <pivotArea dataOnly="0" labelOnly="1" grandCol="1" outline="0" fieldPosition="0"/>
    </format>
    <format dxfId="644">
      <pivotArea outline="0" collapsedLevelsAreSubtotals="1" fieldPosition="0"/>
    </format>
    <format dxfId="643">
      <pivotArea dataOnly="0" labelOnly="1" fieldPosition="0">
        <references count="1">
          <reference field="2" count="0"/>
        </references>
      </pivotArea>
    </format>
    <format dxfId="642">
      <pivotArea dataOnly="0" labelOnly="1" grandCol="1" outline="0" fieldPosition="0"/>
    </format>
    <format dxfId="641">
      <pivotArea outline="0" collapsedLevelsAreSubtotals="1" fieldPosition="0"/>
    </format>
    <format dxfId="640">
      <pivotArea dataOnly="0" labelOnly="1" fieldPosition="0">
        <references count="1">
          <reference field="2" count="0"/>
        </references>
      </pivotArea>
    </format>
    <format dxfId="639">
      <pivotArea dataOnly="0" labelOnly="1" grandCol="1" outline="0" fieldPosition="0"/>
    </format>
  </formats>
  <chartFormats count="37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B70F22-26AA-485A-8D72-A45833920CD7}" name="PivotTable8" cacheId="13" applyNumberFormats="0" applyBorderFormats="0" applyFontFormats="0" applyPatternFormats="0" applyAlignmentFormats="0" applyWidthHeightFormats="1" dataCaption="Values" grandTotalCaption="Spolu" tag="af131ad0-1c8a-4994-bdf8-0186b2b14992" updatedVersion="8" minRefreshableVersion="3" itemPrintTitles="1" createdVersion="5" indent="0" outline="1" outlineData="1" multipleFieldFilters="0" chartFormat="16" rowHeaderCaption="Podl. plocha / typ budovy">
  <location ref="B224:J24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70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705">
      <pivotArea collapsedLevelsAreSubtotals="1" fieldPosition="0">
        <references count="1">
          <reference field="3" count="1">
            <x v="1"/>
          </reference>
        </references>
      </pivotArea>
    </format>
    <format dxfId="70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703">
      <pivotArea collapsedLevelsAreSubtotals="1" fieldPosition="0">
        <references count="1">
          <reference field="3" count="1">
            <x v="2"/>
          </reference>
        </references>
      </pivotArea>
    </format>
    <format dxfId="70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701">
      <pivotArea collapsedLevelsAreSubtotals="1" fieldPosition="0">
        <references count="1">
          <reference field="3" count="1">
            <x v="3"/>
          </reference>
        </references>
      </pivotArea>
    </format>
    <format dxfId="70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699">
      <pivotArea collapsedLevelsAreSubtotals="1" fieldPosition="0">
        <references count="1">
          <reference field="3" count="1">
            <x v="4"/>
          </reference>
        </references>
      </pivotArea>
    </format>
    <format dxfId="69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697">
      <pivotArea collapsedLevelsAreSubtotals="1" fieldPosition="0">
        <references count="1">
          <reference field="3" count="1">
            <x v="5"/>
          </reference>
        </references>
      </pivotArea>
    </format>
    <format dxfId="69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695">
      <pivotArea grandRow="1" outline="0" collapsedLevelsAreSubtotals="1" fieldPosition="0"/>
    </format>
    <format dxfId="694">
      <pivotArea type="all" dataOnly="0" outline="0" fieldPosition="0"/>
    </format>
    <format dxfId="693">
      <pivotArea outline="0" collapsedLevelsAreSubtotals="1" fieldPosition="0"/>
    </format>
    <format dxfId="692">
      <pivotArea type="origin" dataOnly="0" labelOnly="1" outline="0" fieldPosition="0"/>
    </format>
    <format dxfId="691">
      <pivotArea field="2" type="button" dataOnly="0" labelOnly="1" outline="0" axis="axisCol" fieldPosition="0"/>
    </format>
    <format dxfId="690">
      <pivotArea type="topRight" dataOnly="0" labelOnly="1" outline="0" fieldPosition="0"/>
    </format>
    <format dxfId="689">
      <pivotArea field="3" type="button" dataOnly="0" labelOnly="1" outline="0" axis="axisRow" fieldPosition="0"/>
    </format>
    <format dxfId="688">
      <pivotArea dataOnly="0" labelOnly="1" fieldPosition="0">
        <references count="1">
          <reference field="3" count="0"/>
        </references>
      </pivotArea>
    </format>
    <format dxfId="687">
      <pivotArea dataOnly="0" labelOnly="1" grandRow="1" outline="0" fieldPosition="0"/>
    </format>
    <format dxfId="68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68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68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68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68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68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680">
      <pivotArea dataOnly="0" labelOnly="1" fieldPosition="0">
        <references count="1">
          <reference field="2" count="0"/>
        </references>
      </pivotArea>
    </format>
    <format dxfId="679">
      <pivotArea dataOnly="0" labelOnly="1" grandCol="1" outline="0" fieldPosition="0"/>
    </format>
    <format dxfId="678">
      <pivotArea outline="0" collapsedLevelsAreSubtotals="1" fieldPosition="0"/>
    </format>
    <format dxfId="677">
      <pivotArea dataOnly="0" labelOnly="1" fieldPosition="0">
        <references count="1">
          <reference field="2" count="0"/>
        </references>
      </pivotArea>
    </format>
    <format dxfId="676">
      <pivotArea dataOnly="0" labelOnly="1" grandCol="1" outline="0" fieldPosition="0"/>
    </format>
    <format dxfId="675">
      <pivotArea outline="0" collapsedLevelsAreSubtotals="1" fieldPosition="0"/>
    </format>
    <format dxfId="674">
      <pivotArea dataOnly="0" labelOnly="1" fieldPosition="0">
        <references count="1">
          <reference field="2" count="0"/>
        </references>
      </pivotArea>
    </format>
    <format dxfId="673">
      <pivotArea dataOnly="0" labelOnly="1" grandCol="1" outline="0" fieldPosition="0"/>
    </format>
  </formats>
  <chartFormats count="37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1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1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1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763C770-B230-484D-84FC-3795AB3ECCC4}" name="PivotTable3" cacheId="17" applyNumberFormats="0" applyBorderFormats="0" applyFontFormats="0" applyPatternFormats="0" applyAlignmentFormats="0" applyWidthHeightFormats="1" dataCaption="Values" grandTotalCaption="Spolu" tag="f2626ff9-a925-495c-9141-b2557bf14752" updatedVersion="8" minRefreshableVersion="3" itemPrintTitles="1" createdVersion="5" indent="0" outline="1" outlineData="1" multipleFieldFilters="0" chartFormat="13" rowHeaderCaption="Podl. plocha / typ budovy">
  <location ref="B154:J17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74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739">
      <pivotArea collapsedLevelsAreSubtotals="1" fieldPosition="0">
        <references count="1">
          <reference field="3" count="1">
            <x v="1"/>
          </reference>
        </references>
      </pivotArea>
    </format>
    <format dxfId="73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737">
      <pivotArea collapsedLevelsAreSubtotals="1" fieldPosition="0">
        <references count="1">
          <reference field="3" count="1">
            <x v="2"/>
          </reference>
        </references>
      </pivotArea>
    </format>
    <format dxfId="73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735">
      <pivotArea collapsedLevelsAreSubtotals="1" fieldPosition="0">
        <references count="1">
          <reference field="3" count="1">
            <x v="3"/>
          </reference>
        </references>
      </pivotArea>
    </format>
    <format dxfId="73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733">
      <pivotArea collapsedLevelsAreSubtotals="1" fieldPosition="0">
        <references count="1">
          <reference field="3" count="1">
            <x v="4"/>
          </reference>
        </references>
      </pivotArea>
    </format>
    <format dxfId="73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731">
      <pivotArea collapsedLevelsAreSubtotals="1" fieldPosition="0">
        <references count="1">
          <reference field="3" count="1">
            <x v="5"/>
          </reference>
        </references>
      </pivotArea>
    </format>
    <format dxfId="73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729">
      <pivotArea grandRow="1" outline="0" collapsedLevelsAreSubtotals="1" fieldPosition="0"/>
    </format>
    <format dxfId="728">
      <pivotArea type="all" dataOnly="0" outline="0" fieldPosition="0"/>
    </format>
    <format dxfId="727">
      <pivotArea outline="0" collapsedLevelsAreSubtotals="1" fieldPosition="0"/>
    </format>
    <format dxfId="726">
      <pivotArea type="origin" dataOnly="0" labelOnly="1" outline="0" fieldPosition="0"/>
    </format>
    <format dxfId="725">
      <pivotArea field="2" type="button" dataOnly="0" labelOnly="1" outline="0" axis="axisCol" fieldPosition="0"/>
    </format>
    <format dxfId="724">
      <pivotArea type="topRight" dataOnly="0" labelOnly="1" outline="0" fieldPosition="0"/>
    </format>
    <format dxfId="723">
      <pivotArea field="3" type="button" dataOnly="0" labelOnly="1" outline="0" axis="axisRow" fieldPosition="0"/>
    </format>
    <format dxfId="722">
      <pivotArea dataOnly="0" labelOnly="1" fieldPosition="0">
        <references count="1">
          <reference field="3" count="0"/>
        </references>
      </pivotArea>
    </format>
    <format dxfId="721">
      <pivotArea dataOnly="0" labelOnly="1" grandRow="1" outline="0" fieldPosition="0"/>
    </format>
    <format dxfId="72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71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71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71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71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71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714">
      <pivotArea dataOnly="0" labelOnly="1" fieldPosition="0">
        <references count="1">
          <reference field="2" count="0"/>
        </references>
      </pivotArea>
    </format>
    <format dxfId="713">
      <pivotArea dataOnly="0" labelOnly="1" grandCol="1" outline="0" fieldPosition="0"/>
    </format>
    <format dxfId="712">
      <pivotArea outline="0" collapsedLevelsAreSubtotals="1" fieldPosition="0"/>
    </format>
    <format dxfId="711">
      <pivotArea dataOnly="0" labelOnly="1" fieldPosition="0">
        <references count="1">
          <reference field="2" count="0"/>
        </references>
      </pivotArea>
    </format>
    <format dxfId="710">
      <pivotArea dataOnly="0" labelOnly="1" grandCol="1" outline="0" fieldPosition="0"/>
    </format>
    <format dxfId="709">
      <pivotArea outline="0" collapsedLevelsAreSubtotals="1" fieldPosition="0"/>
    </format>
    <format dxfId="708">
      <pivotArea dataOnly="0" labelOnly="1" fieldPosition="0">
        <references count="1">
          <reference field="2" count="0"/>
        </references>
      </pivotArea>
    </format>
    <format dxfId="707">
      <pivotArea dataOnly="0" labelOnly="1" grandCol="1" outline="0" fieldPosition="0"/>
    </format>
  </formats>
  <chartFormats count="30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BFB2519-8D20-43B8-B58C-95449C8B8BF6}" name="PivotTable2" cacheId="19" applyNumberFormats="0" applyBorderFormats="0" applyFontFormats="0" applyPatternFormats="0" applyAlignmentFormats="0" applyWidthHeightFormats="1" dataCaption="Values" grandTotalCaption="Spolu" tag="5548ee30-285a-4b93-8041-8f17757ad55e" updatedVersion="8" minRefreshableVersion="3" itemPrintTitles="1" createdVersion="5" indent="0" outline="1" outlineData="1" multipleFieldFilters="0" chartFormat="14" rowHeaderCaption="Podl. plocha / typ budovy" colHeaderCaption="Energetická trieda">
  <location ref="B79:J9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Bloomberg NEF 2023]" cap="Bloomberg NEF 2023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77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773">
      <pivotArea collapsedLevelsAreSubtotals="1" fieldPosition="0">
        <references count="1">
          <reference field="3" count="1">
            <x v="1"/>
          </reference>
        </references>
      </pivotArea>
    </format>
    <format dxfId="77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771">
      <pivotArea collapsedLevelsAreSubtotals="1" fieldPosition="0">
        <references count="1">
          <reference field="3" count="1">
            <x v="2"/>
          </reference>
        </references>
      </pivotArea>
    </format>
    <format dxfId="77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769">
      <pivotArea collapsedLevelsAreSubtotals="1" fieldPosition="0">
        <references count="1">
          <reference field="3" count="1">
            <x v="3"/>
          </reference>
        </references>
      </pivotArea>
    </format>
    <format dxfId="76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767">
      <pivotArea collapsedLevelsAreSubtotals="1" fieldPosition="0">
        <references count="1">
          <reference field="3" count="1">
            <x v="4"/>
          </reference>
        </references>
      </pivotArea>
    </format>
    <format dxfId="76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765">
      <pivotArea collapsedLevelsAreSubtotals="1" fieldPosition="0">
        <references count="1">
          <reference field="3" count="1">
            <x v="5"/>
          </reference>
        </references>
      </pivotArea>
    </format>
    <format dxfId="76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763">
      <pivotArea grandRow="1" outline="0" collapsedLevelsAreSubtotals="1" fieldPosition="0"/>
    </format>
    <format dxfId="762">
      <pivotArea type="all" dataOnly="0" outline="0" fieldPosition="0"/>
    </format>
    <format dxfId="761">
      <pivotArea outline="0" collapsedLevelsAreSubtotals="1" fieldPosition="0"/>
    </format>
    <format dxfId="760">
      <pivotArea type="origin" dataOnly="0" labelOnly="1" outline="0" fieldPosition="0"/>
    </format>
    <format dxfId="759">
      <pivotArea field="2" type="button" dataOnly="0" labelOnly="1" outline="0" axis="axisCol" fieldPosition="0"/>
    </format>
    <format dxfId="758">
      <pivotArea type="topRight" dataOnly="0" labelOnly="1" outline="0" fieldPosition="0"/>
    </format>
    <format dxfId="757">
      <pivotArea field="3" type="button" dataOnly="0" labelOnly="1" outline="0" axis="axisRow" fieldPosition="0"/>
    </format>
    <format dxfId="756">
      <pivotArea dataOnly="0" labelOnly="1" fieldPosition="0">
        <references count="1">
          <reference field="3" count="0"/>
        </references>
      </pivotArea>
    </format>
    <format dxfId="755">
      <pivotArea dataOnly="0" labelOnly="1" grandRow="1" outline="0" fieldPosition="0"/>
    </format>
    <format dxfId="75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75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75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75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75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74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748">
      <pivotArea dataOnly="0" labelOnly="1" fieldPosition="0">
        <references count="1">
          <reference field="2" count="0"/>
        </references>
      </pivotArea>
    </format>
    <format dxfId="747">
      <pivotArea dataOnly="0" labelOnly="1" grandCol="1" outline="0" fieldPosition="0"/>
    </format>
    <format dxfId="746">
      <pivotArea outline="0" collapsedLevelsAreSubtotals="1" fieldPosition="0"/>
    </format>
    <format dxfId="745">
      <pivotArea dataOnly="0" labelOnly="1" fieldPosition="0">
        <references count="1">
          <reference field="2" count="0"/>
        </references>
      </pivotArea>
    </format>
    <format dxfId="744">
      <pivotArea dataOnly="0" labelOnly="1" grandCol="1" outline="0" fieldPosition="0"/>
    </format>
    <format dxfId="743">
      <pivotArea outline="0" collapsedLevelsAreSubtotals="1" fieldPosition="0"/>
    </format>
    <format dxfId="742">
      <pivotArea dataOnly="0" labelOnly="1" fieldPosition="0">
        <references count="1">
          <reference field="2" count="0"/>
        </references>
      </pivotArea>
    </format>
    <format dxfId="741">
      <pivotArea dataOnly="0" labelOnly="1" grandCol="1" outline="0" fieldPosition="0"/>
    </format>
  </formats>
  <chartFormats count="29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92A0488-CBDB-4559-9F18-8339030F4C0B}" name="PivotTable9" cacheId="7" applyNumberFormats="0" applyBorderFormats="0" applyFontFormats="0" applyPatternFormats="0" applyAlignmentFormats="0" applyWidthHeightFormats="1" dataCaption="Values" grandTotalCaption="Spolu" tag="b30600f5-8a95-4430-a27b-c144c337ab91" updatedVersion="8" minRefreshableVersion="3" itemPrintTitles="1" createdVersion="5" indent="0" outline="1" outlineData="1" multipleFieldFilters="0" chartFormat="16" rowHeaderCaption="Podl. plocha / typ budovy">
  <location ref="B293:J313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6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67">
      <pivotArea collapsedLevelsAreSubtotals="1" fieldPosition="0">
        <references count="1">
          <reference field="3" count="1">
            <x v="1"/>
          </reference>
        </references>
      </pivotArea>
    </format>
    <format dxfId="6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65">
      <pivotArea collapsedLevelsAreSubtotals="1" fieldPosition="0">
        <references count="1">
          <reference field="3" count="1">
            <x v="2"/>
          </reference>
        </references>
      </pivotArea>
    </format>
    <format dxfId="6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63">
      <pivotArea collapsedLevelsAreSubtotals="1" fieldPosition="0">
        <references count="1">
          <reference field="3" count="1">
            <x v="3"/>
          </reference>
        </references>
      </pivotArea>
    </format>
    <format dxfId="6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61">
      <pivotArea collapsedLevelsAreSubtotals="1" fieldPosition="0">
        <references count="1">
          <reference field="3" count="1">
            <x v="4"/>
          </reference>
        </references>
      </pivotArea>
    </format>
    <format dxfId="6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59">
      <pivotArea collapsedLevelsAreSubtotals="1" fieldPosition="0">
        <references count="1">
          <reference field="3" count="1">
            <x v="5"/>
          </reference>
        </references>
      </pivotArea>
    </format>
    <format dxfId="5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57">
      <pivotArea grandRow="1" outline="0" collapsedLevelsAreSubtotals="1" fieldPosition="0"/>
    </format>
    <format dxfId="56">
      <pivotArea type="all" dataOnly="0" outline="0" fieldPosition="0"/>
    </format>
    <format dxfId="55">
      <pivotArea outline="0" collapsedLevelsAreSubtotals="1" fieldPosition="0"/>
    </format>
    <format dxfId="54">
      <pivotArea type="origin" dataOnly="0" labelOnly="1" outline="0" fieldPosition="0"/>
    </format>
    <format dxfId="53">
      <pivotArea field="2" type="button" dataOnly="0" labelOnly="1" outline="0" axis="axisCol" fieldPosition="0"/>
    </format>
    <format dxfId="52">
      <pivotArea type="topRight" dataOnly="0" labelOnly="1" outline="0" fieldPosition="0"/>
    </format>
    <format dxfId="51">
      <pivotArea field="3" type="button" dataOnly="0" labelOnly="1" outline="0" axis="axisRow" fieldPosition="0"/>
    </format>
    <format dxfId="50">
      <pivotArea dataOnly="0" labelOnly="1" fieldPosition="0">
        <references count="1">
          <reference field="3" count="0"/>
        </references>
      </pivotArea>
    </format>
    <format dxfId="49">
      <pivotArea dataOnly="0" labelOnly="1" grandRow="1" outline="0" fieldPosition="0"/>
    </format>
    <format dxfId="4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4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4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4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4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4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42">
      <pivotArea dataOnly="0" labelOnly="1" fieldPosition="0">
        <references count="1">
          <reference field="2" count="0"/>
        </references>
      </pivotArea>
    </format>
    <format dxfId="41">
      <pivotArea dataOnly="0" labelOnly="1" grandCol="1" outline="0" fieldPosition="0"/>
    </format>
    <format dxfId="40">
      <pivotArea outline="0" collapsedLevelsAreSubtotals="1" fieldPosition="0"/>
    </format>
    <format dxfId="39">
      <pivotArea dataOnly="0" labelOnly="1" fieldPosition="0">
        <references count="1">
          <reference field="2" count="0"/>
        </references>
      </pivotArea>
    </format>
    <format dxfId="38">
      <pivotArea dataOnly="0" labelOnly="1" grandCol="1" outline="0" fieldPosition="0"/>
    </format>
    <format dxfId="37">
      <pivotArea outline="0" collapsedLevelsAreSubtotals="1" fieldPosition="0"/>
    </format>
    <format dxfId="36">
      <pivotArea dataOnly="0" labelOnly="1" fieldPosition="0">
        <references count="1">
          <reference field="2" count="0"/>
        </references>
      </pivotArea>
    </format>
    <format dxfId="35">
      <pivotArea dataOnly="0" labelOnly="1" grandCol="1" outline="0" fieldPosition="0"/>
    </format>
  </formats>
  <chartFormats count="5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1" format="6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7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7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7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1" format="7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1" format="7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7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4" format="7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4" format="7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4" format="7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4" format="7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4" format="8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4" format="8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4" format="8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5" format="8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5" format="8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5" format="8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5" format="8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5" format="8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5" format="8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5" format="8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880872D-A28B-42DC-AED0-80D1CFC5E1C2}" name="PivotTable8" cacheId="9" applyNumberFormats="0" applyBorderFormats="0" applyFontFormats="0" applyPatternFormats="0" applyAlignmentFormats="0" applyWidthHeightFormats="1" dataCaption="Values" grandTotalCaption="Spolu" tag="9a003cf7-8e19-410e-b80d-151bf2493fb4" updatedVersion="8" minRefreshableVersion="3" itemPrintTitles="1" createdVersion="5" indent="0" outline="1" outlineData="1" multipleFieldFilters="0" chartFormat="17" rowHeaderCaption="Podl. plocha / typ budovy">
  <location ref="B224:J24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0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01">
      <pivotArea collapsedLevelsAreSubtotals="1" fieldPosition="0">
        <references count="1">
          <reference field="3" count="1">
            <x v="1"/>
          </reference>
        </references>
      </pivotArea>
    </format>
    <format dxfId="10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99">
      <pivotArea collapsedLevelsAreSubtotals="1" fieldPosition="0">
        <references count="1">
          <reference field="3" count="1">
            <x v="2"/>
          </reference>
        </references>
      </pivotArea>
    </format>
    <format dxfId="9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97">
      <pivotArea collapsedLevelsAreSubtotals="1" fieldPosition="0">
        <references count="1">
          <reference field="3" count="1">
            <x v="3"/>
          </reference>
        </references>
      </pivotArea>
    </format>
    <format dxfId="9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95">
      <pivotArea collapsedLevelsAreSubtotals="1" fieldPosition="0">
        <references count="1">
          <reference field="3" count="1">
            <x v="4"/>
          </reference>
        </references>
      </pivotArea>
    </format>
    <format dxfId="9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93">
      <pivotArea collapsedLevelsAreSubtotals="1" fieldPosition="0">
        <references count="1">
          <reference field="3" count="1">
            <x v="5"/>
          </reference>
        </references>
      </pivotArea>
    </format>
    <format dxfId="9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91">
      <pivotArea grandRow="1" outline="0" collapsedLevelsAreSubtotals="1" fieldPosition="0"/>
    </format>
    <format dxfId="90">
      <pivotArea type="all" dataOnly="0" outline="0" fieldPosition="0"/>
    </format>
    <format dxfId="89">
      <pivotArea outline="0" collapsedLevelsAreSubtotals="1" fieldPosition="0"/>
    </format>
    <format dxfId="88">
      <pivotArea type="origin" dataOnly="0" labelOnly="1" outline="0" fieldPosition="0"/>
    </format>
    <format dxfId="87">
      <pivotArea field="2" type="button" dataOnly="0" labelOnly="1" outline="0" axis="axisCol" fieldPosition="0"/>
    </format>
    <format dxfId="86">
      <pivotArea type="topRight" dataOnly="0" labelOnly="1" outline="0" fieldPosition="0"/>
    </format>
    <format dxfId="85">
      <pivotArea field="3" type="button" dataOnly="0" labelOnly="1" outline="0" axis="axisRow" fieldPosition="0"/>
    </format>
    <format dxfId="84">
      <pivotArea dataOnly="0" labelOnly="1" fieldPosition="0">
        <references count="1">
          <reference field="3" count="0"/>
        </references>
      </pivotArea>
    </format>
    <format dxfId="83">
      <pivotArea dataOnly="0" labelOnly="1" grandRow="1" outline="0" fieldPosition="0"/>
    </format>
    <format dxfId="8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8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8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7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7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7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76">
      <pivotArea dataOnly="0" labelOnly="1" fieldPosition="0">
        <references count="1">
          <reference field="2" count="0"/>
        </references>
      </pivotArea>
    </format>
    <format dxfId="75">
      <pivotArea dataOnly="0" labelOnly="1" grandCol="1" outline="0" fieldPosition="0"/>
    </format>
    <format dxfId="74">
      <pivotArea outline="0" collapsedLevelsAreSubtotals="1" fieldPosition="0"/>
    </format>
    <format dxfId="73">
      <pivotArea dataOnly="0" labelOnly="1" fieldPosition="0">
        <references count="1">
          <reference field="2" count="0"/>
        </references>
      </pivotArea>
    </format>
    <format dxfId="72">
      <pivotArea dataOnly="0" labelOnly="1" grandCol="1" outline="0" fieldPosition="0"/>
    </format>
    <format dxfId="71">
      <pivotArea outline="0" collapsedLevelsAreSubtotals="1" fieldPosition="0"/>
    </format>
    <format dxfId="70">
      <pivotArea dataOnly="0" labelOnly="1" fieldPosition="0">
        <references count="1">
          <reference field="2" count="0"/>
        </references>
      </pivotArea>
    </format>
    <format dxfId="69">
      <pivotArea dataOnly="0" labelOnly="1" grandCol="1" outline="0" fieldPosition="0"/>
    </format>
  </formats>
  <chartFormats count="44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1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1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1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1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1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1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1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2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2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2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2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2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2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2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F9739C-B214-4581-A824-4D02BA94333E}" name="PivotTable12" cacheId="4" applyNumberFormats="0" applyBorderFormats="0" applyFontFormats="0" applyPatternFormats="0" applyAlignmentFormats="0" applyWidthHeightFormats="1" dataCaption="Values" grandTotalCaption="Spolu" tag="443a7f0e-8378-45f6-b21a-4dd1d27f617f" updatedVersion="8" minRefreshableVersion="3" itemPrintTitles="1" createdVersion="5" indent="0" outline="1" outlineData="1" multipleFieldFilters="0" chartFormat="19" rowHeaderCaption="Podl. plocha" colHeaderCaption="Typ budovy">
  <location ref="B363:E371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n="priemerný byt" x="0"/>
        <item n="priemerný RD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3" hier="41" name="[Spolu].[ETS2.Zdroj / inštitúcia].&amp;[Veyt 2025]" cap="Veyt 2025"/>
    <pageField fld="4" hier="36" name="[Spolu].[emisne_faktory_ceny.palivo].[All]" cap="All"/>
  </pageFields>
  <dataFields count="1">
    <dataField name="Náklady na ETS2 [€/rok s DPH]" fld="1" subtotal="average" baseField="0" baseItem="0"/>
  </dataFields>
  <formats count="30">
    <format dxfId="132">
      <pivotArea collapsedLevelsAreSubtotals="1" fieldPosition="0">
        <references count="2">
          <reference field="0" count="0"/>
          <reference field="2" count="1" selected="0">
            <x v="0"/>
          </reference>
        </references>
      </pivotArea>
    </format>
    <format dxfId="131">
      <pivotArea collapsedLevelsAreSubtotals="1" fieldPosition="0">
        <references count="1">
          <reference field="2" count="1">
            <x v="1"/>
          </reference>
        </references>
      </pivotArea>
    </format>
    <format dxfId="130">
      <pivotArea collapsedLevelsAreSubtotals="1" fieldPosition="0">
        <references count="2">
          <reference field="0" count="0"/>
          <reference field="2" count="1" selected="0">
            <x v="1"/>
          </reference>
        </references>
      </pivotArea>
    </format>
    <format dxfId="129">
      <pivotArea collapsedLevelsAreSubtotals="1" fieldPosition="0">
        <references count="1">
          <reference field="2" count="1">
            <x v="2"/>
          </reference>
        </references>
      </pivotArea>
    </format>
    <format dxfId="128">
      <pivotArea collapsedLevelsAreSubtotals="1" fieldPosition="0">
        <references count="2">
          <reference field="0" count="0"/>
          <reference field="2" count="1" selected="0">
            <x v="2"/>
          </reference>
        </references>
      </pivotArea>
    </format>
    <format dxfId="127">
      <pivotArea collapsedLevelsAreSubtotals="1" fieldPosition="0">
        <references count="1">
          <reference field="2" count="1">
            <x v="3"/>
          </reference>
        </references>
      </pivotArea>
    </format>
    <format dxfId="126">
      <pivotArea collapsedLevelsAreSubtotals="1" fieldPosition="0">
        <references count="2">
          <reference field="0" count="0"/>
          <reference field="2" count="1" selected="0">
            <x v="3"/>
          </reference>
        </references>
      </pivotArea>
    </format>
    <format dxfId="125">
      <pivotArea collapsedLevelsAreSubtotals="1" fieldPosition="0">
        <references count="1">
          <reference field="2" count="1">
            <x v="4"/>
          </reference>
        </references>
      </pivotArea>
    </format>
    <format dxfId="124">
      <pivotArea collapsedLevelsAreSubtotals="1" fieldPosition="0">
        <references count="2">
          <reference field="0" count="0"/>
          <reference field="2" count="1" selected="0">
            <x v="4"/>
          </reference>
        </references>
      </pivotArea>
    </format>
    <format dxfId="123">
      <pivotArea collapsedLevelsAreSubtotals="1" fieldPosition="0">
        <references count="1">
          <reference field="2" count="1">
            <x v="5"/>
          </reference>
        </references>
      </pivotArea>
    </format>
    <format dxfId="122">
      <pivotArea collapsedLevelsAreSubtotals="1" fieldPosition="0">
        <references count="2">
          <reference field="0" count="0"/>
          <reference field="2" count="1" selected="0">
            <x v="5"/>
          </reference>
        </references>
      </pivotArea>
    </format>
    <format dxfId="121">
      <pivotArea grandRow="1" outline="0" collapsedLevelsAreSubtotals="1" fieldPosition="0"/>
    </format>
    <format dxfId="120">
      <pivotArea type="all" dataOnly="0" outline="0" fieldPosition="0"/>
    </format>
    <format dxfId="119">
      <pivotArea outline="0" collapsedLevelsAreSubtotals="1" fieldPosition="0"/>
    </format>
    <format dxfId="118">
      <pivotArea type="origin" dataOnly="0" labelOnly="1" outline="0" fieldPosition="0"/>
    </format>
    <format dxfId="117">
      <pivotArea type="topRight" dataOnly="0" labelOnly="1" outline="0" fieldPosition="0"/>
    </format>
    <format dxfId="116">
      <pivotArea field="2" type="button" dataOnly="0" labelOnly="1" outline="0" axis="axisRow" fieldPosition="0"/>
    </format>
    <format dxfId="115">
      <pivotArea dataOnly="0" labelOnly="1" fieldPosition="0">
        <references count="1">
          <reference field="2" count="0"/>
        </references>
      </pivotArea>
    </format>
    <format dxfId="114">
      <pivotArea dataOnly="0" labelOnly="1" grandRow="1" outline="0" fieldPosition="0"/>
    </format>
    <format dxfId="113">
      <pivotArea dataOnly="0" labelOnly="1" fieldPosition="0">
        <references count="2">
          <reference field="0" count="0"/>
          <reference field="2" count="1" selected="0">
            <x v="0"/>
          </reference>
        </references>
      </pivotArea>
    </format>
    <format dxfId="112">
      <pivotArea dataOnly="0" labelOnly="1" fieldPosition="0">
        <references count="2">
          <reference field="0" count="0"/>
          <reference field="2" count="1" selected="0">
            <x v="1"/>
          </reference>
        </references>
      </pivotArea>
    </format>
    <format dxfId="111">
      <pivotArea dataOnly="0" labelOnly="1" fieldPosition="0">
        <references count="2">
          <reference field="0" count="0"/>
          <reference field="2" count="1" selected="0">
            <x v="2"/>
          </reference>
        </references>
      </pivotArea>
    </format>
    <format dxfId="110">
      <pivotArea dataOnly="0" labelOnly="1" fieldPosition="0">
        <references count="2">
          <reference field="0" count="0"/>
          <reference field="2" count="1" selected="0">
            <x v="3"/>
          </reference>
        </references>
      </pivotArea>
    </format>
    <format dxfId="109">
      <pivotArea dataOnly="0" labelOnly="1" fieldPosition="0">
        <references count="2">
          <reference field="0" count="0"/>
          <reference field="2" count="1" selected="0">
            <x v="4"/>
          </reference>
        </references>
      </pivotArea>
    </format>
    <format dxfId="108">
      <pivotArea dataOnly="0" labelOnly="1" fieldPosition="0">
        <references count="2">
          <reference field="0" count="0"/>
          <reference field="2" count="1" selected="0">
            <x v="5"/>
          </reference>
        </references>
      </pivotArea>
    </format>
    <format dxfId="107">
      <pivotArea dataOnly="0" labelOnly="1" grandCol="1" outline="0" fieldPosition="0"/>
    </format>
    <format dxfId="106">
      <pivotArea outline="0" collapsedLevelsAreSubtotals="1" fieldPosition="0"/>
    </format>
    <format dxfId="105">
      <pivotArea dataOnly="0" labelOnly="1" grandCol="1" outline="0" fieldPosition="0"/>
    </format>
    <format dxfId="104">
      <pivotArea outline="0" collapsedLevelsAreSubtotals="1" fieldPosition="0"/>
    </format>
    <format dxfId="103">
      <pivotArea dataOnly="0" labelOnly="1" grandCol="1" outline="0" fieldPosition="0"/>
    </format>
  </formats>
  <chartFormats count="14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4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4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5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5" format="7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6" format="8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6" format="9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29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1A099AF-49F6-4726-9A9F-3F074E56DA6F}" name="PivotTable7" cacheId="0" applyNumberFormats="0" applyBorderFormats="0" applyFontFormats="0" applyPatternFormats="0" applyAlignmentFormats="0" applyWidthHeightFormats="1" dataCaption="Values" grandTotalCaption="Spolu" tag="8f4192d4-7eec-48f2-a4d7-ff3b085577b9" updatedVersion="8" minRefreshableVersion="3" itemPrintTitles="1" createdVersion="5" indent="0" outline="1" outlineData="1" multipleFieldFilters="0" chartFormat="5" rowHeaderCaption="Typ budovy / podl. plocha">
  <location ref="L224:T24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hnedé uhlie]" cap="hnedé uhlie"/>
  </pageFields>
  <dataFields count="1">
    <dataField name="Náklady na ETS2 [€/rok s DPH]" fld="1" subtotal="average" baseField="0" baseItem="0"/>
  </dataFields>
  <formats count="34">
    <format dxfId="16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65">
      <pivotArea collapsedLevelsAreSubtotals="1" fieldPosition="0">
        <references count="1">
          <reference field="3" count="1">
            <x v="1"/>
          </reference>
        </references>
      </pivotArea>
    </format>
    <format dxfId="16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63">
      <pivotArea collapsedLevelsAreSubtotals="1" fieldPosition="0">
        <references count="1">
          <reference field="3" count="1">
            <x v="2"/>
          </reference>
        </references>
      </pivotArea>
    </format>
    <format dxfId="16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61">
      <pivotArea collapsedLevelsAreSubtotals="1" fieldPosition="0">
        <references count="1">
          <reference field="3" count="1">
            <x v="3"/>
          </reference>
        </references>
      </pivotArea>
    </format>
    <format dxfId="16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59">
      <pivotArea collapsedLevelsAreSubtotals="1" fieldPosition="0">
        <references count="1">
          <reference field="3" count="1">
            <x v="4"/>
          </reference>
        </references>
      </pivotArea>
    </format>
    <format dxfId="15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57">
      <pivotArea collapsedLevelsAreSubtotals="1" fieldPosition="0">
        <references count="1">
          <reference field="3" count="1">
            <x v="5"/>
          </reference>
        </references>
      </pivotArea>
    </format>
    <format dxfId="15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55">
      <pivotArea grandRow="1" outline="0" collapsedLevelsAreSubtotals="1" fieldPosition="0"/>
    </format>
    <format dxfId="154">
      <pivotArea type="all" dataOnly="0" outline="0" fieldPosition="0"/>
    </format>
    <format dxfId="153">
      <pivotArea outline="0" collapsedLevelsAreSubtotals="1" fieldPosition="0"/>
    </format>
    <format dxfId="152">
      <pivotArea type="origin" dataOnly="0" labelOnly="1" outline="0" fieldPosition="0"/>
    </format>
    <format dxfId="151">
      <pivotArea field="2" type="button" dataOnly="0" labelOnly="1" outline="0" axis="axisCol" fieldPosition="0"/>
    </format>
    <format dxfId="150">
      <pivotArea type="topRight" dataOnly="0" labelOnly="1" outline="0" fieldPosition="0"/>
    </format>
    <format dxfId="149">
      <pivotArea field="3" type="button" dataOnly="0" labelOnly="1" outline="0" axis="axisRow" fieldPosition="1"/>
    </format>
    <format dxfId="148">
      <pivotArea dataOnly="0" labelOnly="1" fieldPosition="0">
        <references count="1">
          <reference field="3" count="0"/>
        </references>
      </pivotArea>
    </format>
    <format dxfId="147">
      <pivotArea dataOnly="0" labelOnly="1" grandRow="1" outline="0" fieldPosition="0"/>
    </format>
    <format dxfId="14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4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4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4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4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4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40">
      <pivotArea dataOnly="0" labelOnly="1" fieldPosition="0">
        <references count="1">
          <reference field="2" count="0"/>
        </references>
      </pivotArea>
    </format>
    <format dxfId="139">
      <pivotArea dataOnly="0" labelOnly="1" grandCol="1" outline="0" fieldPosition="0"/>
    </format>
    <format dxfId="138">
      <pivotArea outline="0" collapsedLevelsAreSubtotals="1" fieldPosition="0"/>
    </format>
    <format dxfId="137">
      <pivotArea dataOnly="0" labelOnly="1" fieldPosition="0">
        <references count="1">
          <reference field="2" count="0"/>
        </references>
      </pivotArea>
    </format>
    <format dxfId="136">
      <pivotArea dataOnly="0" labelOnly="1" grandCol="1" outline="0" fieldPosition="0"/>
    </format>
    <format dxfId="135">
      <pivotArea outline="0" collapsedLevelsAreSubtotals="1" fieldPosition="0"/>
    </format>
    <format dxfId="134">
      <pivotArea dataOnly="0" labelOnly="1" fieldPosition="0">
        <references count="1">
          <reference field="2" count="0"/>
        </references>
      </pivotArea>
    </format>
    <format dxfId="133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ABEF-FA48-4A7C-A682-A3DB8939CCF0}" name="PivotTable5" cacheId="10" applyNumberFormats="0" applyBorderFormats="0" applyFontFormats="0" applyPatternFormats="0" applyAlignmentFormats="0" applyWidthHeightFormats="1" dataCaption="Values" grandTotalCaption="Spolu" tag="0dfb8d37-a38e-4360-be23-3978e6e69034" updatedVersion="8" minRefreshableVersion="3" itemPrintTitles="1" createdVersion="5" indent="0" outline="1" outlineData="1" multipleFieldFilters="0" chartFormat="5" rowHeaderCaption="Typ budovy / podl. plocha" colHeaderCaption="Energetická trieda">
  <location ref="L79:T95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20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99">
      <pivotArea collapsedLevelsAreSubtotals="1" fieldPosition="0">
        <references count="1">
          <reference field="3" count="1">
            <x v="1"/>
          </reference>
        </references>
      </pivotArea>
    </format>
    <format dxfId="19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97">
      <pivotArea collapsedLevelsAreSubtotals="1" fieldPosition="0">
        <references count="1">
          <reference field="3" count="1">
            <x v="2"/>
          </reference>
        </references>
      </pivotArea>
    </format>
    <format dxfId="19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95">
      <pivotArea collapsedLevelsAreSubtotals="1" fieldPosition="0">
        <references count="1">
          <reference field="3" count="1">
            <x v="3"/>
          </reference>
        </references>
      </pivotArea>
    </format>
    <format dxfId="19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93">
      <pivotArea collapsedLevelsAreSubtotals="1" fieldPosition="0">
        <references count="1">
          <reference field="3" count="1">
            <x v="4"/>
          </reference>
        </references>
      </pivotArea>
    </format>
    <format dxfId="19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91">
      <pivotArea collapsedLevelsAreSubtotals="1" fieldPosition="0">
        <references count="1">
          <reference field="3" count="1">
            <x v="5"/>
          </reference>
        </references>
      </pivotArea>
    </format>
    <format dxfId="19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89">
      <pivotArea grandRow="1" outline="0" collapsedLevelsAreSubtotals="1" fieldPosition="0"/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type="origin" dataOnly="0" labelOnly="1" outline="0" fieldPosition="0"/>
    </format>
    <format dxfId="185">
      <pivotArea field="2" type="button" dataOnly="0" labelOnly="1" outline="0" axis="axisCol" fieldPosition="0"/>
    </format>
    <format dxfId="184">
      <pivotArea type="topRight" dataOnly="0" labelOnly="1" outline="0" fieldPosition="0"/>
    </format>
    <format dxfId="183">
      <pivotArea field="3" type="button" dataOnly="0" labelOnly="1" outline="0" axis="axisRow" fieldPosition="1"/>
    </format>
    <format dxfId="182">
      <pivotArea dataOnly="0" labelOnly="1" fieldPosition="0">
        <references count="1">
          <reference field="3" count="0"/>
        </references>
      </pivotArea>
    </format>
    <format dxfId="181">
      <pivotArea dataOnly="0" labelOnly="1" grandRow="1" outline="0" fieldPosition="0"/>
    </format>
    <format dxfId="18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7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7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7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7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7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74">
      <pivotArea dataOnly="0" labelOnly="1" fieldPosition="0">
        <references count="1">
          <reference field="2" count="0"/>
        </references>
      </pivotArea>
    </format>
    <format dxfId="173">
      <pivotArea dataOnly="0" labelOnly="1" grandCol="1" outline="0" fieldPosition="0"/>
    </format>
    <format dxfId="172">
      <pivotArea outline="0" collapsedLevelsAreSubtotals="1" fieldPosition="0"/>
    </format>
    <format dxfId="171">
      <pivotArea dataOnly="0" labelOnly="1" fieldPosition="0">
        <references count="1">
          <reference field="2" count="0"/>
        </references>
      </pivotArea>
    </format>
    <format dxfId="170">
      <pivotArea dataOnly="0" labelOnly="1" grandCol="1" outline="0" fieldPosition="0"/>
    </format>
    <format dxfId="169">
      <pivotArea outline="0" collapsedLevelsAreSubtotals="1" fieldPosition="0"/>
    </format>
    <format dxfId="168">
      <pivotArea dataOnly="0" labelOnly="1" fieldPosition="0">
        <references count="1">
          <reference field="2" count="0"/>
        </references>
      </pivotArea>
    </format>
    <format dxfId="167">
      <pivotArea dataOnly="0" labelOnly="1" grandCol="1" outline="0" fieldPosition="0"/>
    </format>
  </formats>
  <chartFormats count="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9391DA5-A442-4459-B9F7-B69EEF74D4E5}" name="PivotTable10" cacheId="50" applyNumberFormats="0" applyBorderFormats="0" applyFontFormats="0" applyPatternFormats="0" applyAlignmentFormats="0" applyWidthHeightFormats="1" dataCaption="Values" grandTotalCaption="Spolu" tag="50f2daaf-8daf-4198-8b85-51faa97464d4" updatedVersion="8" minRefreshableVersion="3" itemPrintTitles="1" createdVersion="5" indent="0" outline="1" outlineData="1" multipleFieldFilters="0" chartFormat="5" rowHeaderCaption="Typ budovy / podl. plocha">
  <location ref="L293:T30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168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683">
      <pivotArea collapsedLevelsAreSubtotals="1" fieldPosition="0">
        <references count="1">
          <reference field="3" count="1">
            <x v="1"/>
          </reference>
        </references>
      </pivotArea>
    </format>
    <format dxfId="168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681">
      <pivotArea collapsedLevelsAreSubtotals="1" fieldPosition="0">
        <references count="1">
          <reference field="3" count="1">
            <x v="2"/>
          </reference>
        </references>
      </pivotArea>
    </format>
    <format dxfId="168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679">
      <pivotArea collapsedLevelsAreSubtotals="1" fieldPosition="0">
        <references count="1">
          <reference field="3" count="1">
            <x v="3"/>
          </reference>
        </references>
      </pivotArea>
    </format>
    <format dxfId="167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677">
      <pivotArea collapsedLevelsAreSubtotals="1" fieldPosition="0">
        <references count="1">
          <reference field="3" count="1">
            <x v="4"/>
          </reference>
        </references>
      </pivotArea>
    </format>
    <format dxfId="167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675">
      <pivotArea collapsedLevelsAreSubtotals="1" fieldPosition="0">
        <references count="1">
          <reference field="3" count="1">
            <x v="5"/>
          </reference>
        </references>
      </pivotArea>
    </format>
    <format dxfId="167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673">
      <pivotArea grandRow="1" outline="0" collapsedLevelsAreSubtotals="1" fieldPosition="0"/>
    </format>
    <format dxfId="1672">
      <pivotArea type="all" dataOnly="0" outline="0" fieldPosition="0"/>
    </format>
    <format dxfId="1671">
      <pivotArea outline="0" collapsedLevelsAreSubtotals="1" fieldPosition="0"/>
    </format>
    <format dxfId="1670">
      <pivotArea type="origin" dataOnly="0" labelOnly="1" outline="0" fieldPosition="0"/>
    </format>
    <format dxfId="1669">
      <pivotArea field="2" type="button" dataOnly="0" labelOnly="1" outline="0" axis="axisCol" fieldPosition="0"/>
    </format>
    <format dxfId="1668">
      <pivotArea type="topRight" dataOnly="0" labelOnly="1" outline="0" fieldPosition="0"/>
    </format>
    <format dxfId="1667">
      <pivotArea field="3" type="button" dataOnly="0" labelOnly="1" outline="0" axis="axisRow" fieldPosition="1"/>
    </format>
    <format dxfId="1666">
      <pivotArea dataOnly="0" labelOnly="1" fieldPosition="0">
        <references count="1">
          <reference field="3" count="0"/>
        </references>
      </pivotArea>
    </format>
    <format dxfId="1665">
      <pivotArea dataOnly="0" labelOnly="1" grandRow="1" outline="0" fieldPosition="0"/>
    </format>
    <format dxfId="166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66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66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66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66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65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658">
      <pivotArea dataOnly="0" labelOnly="1" fieldPosition="0">
        <references count="1">
          <reference field="2" count="0"/>
        </references>
      </pivotArea>
    </format>
    <format dxfId="1657">
      <pivotArea dataOnly="0" labelOnly="1" grandCol="1" outline="0" fieldPosition="0"/>
    </format>
    <format dxfId="1656">
      <pivotArea outline="0" collapsedLevelsAreSubtotals="1" fieldPosition="0"/>
    </format>
    <format dxfId="1655">
      <pivotArea dataOnly="0" labelOnly="1" fieldPosition="0">
        <references count="1">
          <reference field="2" count="0"/>
        </references>
      </pivotArea>
    </format>
    <format dxfId="1654">
      <pivotArea dataOnly="0" labelOnly="1" grandCol="1" outline="0" fieldPosition="0"/>
    </format>
    <format dxfId="1653">
      <pivotArea outline="0" collapsedLevelsAreSubtotals="1" fieldPosition="0"/>
    </format>
    <format dxfId="1652">
      <pivotArea dataOnly="0" labelOnly="1" fieldPosition="0">
        <references count="1">
          <reference field="2" count="0"/>
        </references>
      </pivotArea>
    </format>
    <format dxfId="1651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3C08BBA-20D0-4C5D-BA8D-846AD5500379}" name="PivotTable3" cacheId="8" applyNumberFormats="0" applyBorderFormats="0" applyFontFormats="0" applyPatternFormats="0" applyAlignmentFormats="0" applyWidthHeightFormats="1" dataCaption="Values" grandTotalCaption="Spolu" tag="a9293bb8-6ece-4229-9b6b-12a5f3ed86f3" updatedVersion="8" minRefreshableVersion="3" itemPrintTitles="1" createdVersion="5" indent="0" outline="1" outlineData="1" multipleFieldFilters="0" chartFormat="14" rowHeaderCaption="Podl. plocha / typ budovy">
  <location ref="B154:J174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23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233">
      <pivotArea collapsedLevelsAreSubtotals="1" fieldPosition="0">
        <references count="1">
          <reference field="3" count="1">
            <x v="1"/>
          </reference>
        </references>
      </pivotArea>
    </format>
    <format dxfId="23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231">
      <pivotArea collapsedLevelsAreSubtotals="1" fieldPosition="0">
        <references count="1">
          <reference field="3" count="1">
            <x v="2"/>
          </reference>
        </references>
      </pivotArea>
    </format>
    <format dxfId="23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229">
      <pivotArea collapsedLevelsAreSubtotals="1" fieldPosition="0">
        <references count="1">
          <reference field="3" count="1">
            <x v="3"/>
          </reference>
        </references>
      </pivotArea>
    </format>
    <format dxfId="22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227">
      <pivotArea collapsedLevelsAreSubtotals="1" fieldPosition="0">
        <references count="1">
          <reference field="3" count="1">
            <x v="4"/>
          </reference>
        </references>
      </pivotArea>
    </format>
    <format dxfId="22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225">
      <pivotArea collapsedLevelsAreSubtotals="1" fieldPosition="0">
        <references count="1">
          <reference field="3" count="1">
            <x v="5"/>
          </reference>
        </references>
      </pivotArea>
    </format>
    <format dxfId="22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223">
      <pivotArea grandRow="1" outline="0" collapsedLevelsAreSubtotals="1" fieldPosition="0"/>
    </format>
    <format dxfId="222">
      <pivotArea type="all" dataOnly="0" outline="0" fieldPosition="0"/>
    </format>
    <format dxfId="221">
      <pivotArea outline="0" collapsedLevelsAreSubtotals="1" fieldPosition="0"/>
    </format>
    <format dxfId="220">
      <pivotArea type="origin" dataOnly="0" labelOnly="1" outline="0" fieldPosition="0"/>
    </format>
    <format dxfId="219">
      <pivotArea field="2" type="button" dataOnly="0" labelOnly="1" outline="0" axis="axisCol" fieldPosition="0"/>
    </format>
    <format dxfId="218">
      <pivotArea type="topRight" dataOnly="0" labelOnly="1" outline="0" fieldPosition="0"/>
    </format>
    <format dxfId="217">
      <pivotArea field="3" type="button" dataOnly="0" labelOnly="1" outline="0" axis="axisRow" fieldPosition="0"/>
    </format>
    <format dxfId="216">
      <pivotArea dataOnly="0" labelOnly="1" fieldPosition="0">
        <references count="1">
          <reference field="3" count="0"/>
        </references>
      </pivotArea>
    </format>
    <format dxfId="215">
      <pivotArea dataOnly="0" labelOnly="1" grandRow="1" outline="0" fieldPosition="0"/>
    </format>
    <format dxfId="21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21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21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21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21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20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208">
      <pivotArea dataOnly="0" labelOnly="1" fieldPosition="0">
        <references count="1">
          <reference field="2" count="0"/>
        </references>
      </pivotArea>
    </format>
    <format dxfId="207">
      <pivotArea dataOnly="0" labelOnly="1" grandCol="1" outline="0" fieldPosition="0"/>
    </format>
    <format dxfId="206">
      <pivotArea outline="0" collapsedLevelsAreSubtotals="1" fieldPosition="0"/>
    </format>
    <format dxfId="205">
      <pivotArea dataOnly="0" labelOnly="1" fieldPosition="0">
        <references count="1">
          <reference field="2" count="0"/>
        </references>
      </pivotArea>
    </format>
    <format dxfId="204">
      <pivotArea dataOnly="0" labelOnly="1" grandCol="1" outline="0" fieldPosition="0"/>
    </format>
    <format dxfId="203">
      <pivotArea outline="0" collapsedLevelsAreSubtotals="1" fieldPosition="0"/>
    </format>
    <format dxfId="202">
      <pivotArea dataOnly="0" labelOnly="1" fieldPosition="0">
        <references count="1">
          <reference field="2" count="0"/>
        </references>
      </pivotArea>
    </format>
    <format dxfId="201">
      <pivotArea dataOnly="0" labelOnly="1" grandCol="1" outline="0" fieldPosition="0"/>
    </format>
  </formats>
  <chartFormats count="37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6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5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5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5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5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5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6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6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6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6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6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6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6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6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6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6AE3A6-8A29-431D-AC21-C3176BB8B9EC}" name="PivotTable1" cacheId="5" applyNumberFormats="0" applyBorderFormats="0" applyFontFormats="0" applyPatternFormats="0" applyAlignmentFormats="0" applyWidthHeightFormats="1" dataCaption="Values" grandTotalCaption="Spolu" tag="58dba7d1-64b3-4ece-87f3-8697f36ec744" updatedVersion="8" minRefreshableVersion="3" itemPrintTitles="1" createdVersion="5" indent="0" outline="1" outlineData="1" multipleFieldFilters="0" chartFormat="14" rowHeaderCaption="Podl. plocha / typ budovy" colHeaderCaption="Energetická trieda">
  <location ref="B3:J23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Veyt 2025]" cap="Veyt 2025"/>
  </pageFields>
  <dataFields count="1">
    <dataField name="Náklady na ETS2 [€/rok s DPH]" fld="1" subtotal="average" baseField="0" baseItem="0"/>
  </dataFields>
  <formats count="34">
    <format dxfId="26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267">
      <pivotArea collapsedLevelsAreSubtotals="1" fieldPosition="0">
        <references count="1">
          <reference field="3" count="1">
            <x v="1"/>
          </reference>
        </references>
      </pivotArea>
    </format>
    <format dxfId="26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265">
      <pivotArea collapsedLevelsAreSubtotals="1" fieldPosition="0">
        <references count="1">
          <reference field="3" count="1">
            <x v="2"/>
          </reference>
        </references>
      </pivotArea>
    </format>
    <format dxfId="26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263">
      <pivotArea collapsedLevelsAreSubtotals="1" fieldPosition="0">
        <references count="1">
          <reference field="3" count="1">
            <x v="3"/>
          </reference>
        </references>
      </pivotArea>
    </format>
    <format dxfId="26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261">
      <pivotArea collapsedLevelsAreSubtotals="1" fieldPosition="0">
        <references count="1">
          <reference field="3" count="1">
            <x v="4"/>
          </reference>
        </references>
      </pivotArea>
    </format>
    <format dxfId="26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259">
      <pivotArea collapsedLevelsAreSubtotals="1" fieldPosition="0">
        <references count="1">
          <reference field="3" count="1">
            <x v="5"/>
          </reference>
        </references>
      </pivotArea>
    </format>
    <format dxfId="25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257">
      <pivotArea grandRow="1" outline="0" collapsedLevelsAreSubtotals="1" fieldPosition="0"/>
    </format>
    <format dxfId="256">
      <pivotArea type="all" dataOnly="0" outline="0" fieldPosition="0"/>
    </format>
    <format dxfId="255">
      <pivotArea outline="0" collapsedLevelsAreSubtotals="1" fieldPosition="0"/>
    </format>
    <format dxfId="254">
      <pivotArea type="origin" dataOnly="0" labelOnly="1" outline="0" fieldPosition="0"/>
    </format>
    <format dxfId="253">
      <pivotArea field="2" type="button" dataOnly="0" labelOnly="1" outline="0" axis="axisCol" fieldPosition="0"/>
    </format>
    <format dxfId="252">
      <pivotArea type="topRight" dataOnly="0" labelOnly="1" outline="0" fieldPosition="0"/>
    </format>
    <format dxfId="251">
      <pivotArea field="3" type="button" dataOnly="0" labelOnly="1" outline="0" axis="axisRow" fieldPosition="0"/>
    </format>
    <format dxfId="250">
      <pivotArea dataOnly="0" labelOnly="1" fieldPosition="0">
        <references count="1">
          <reference field="3" count="0"/>
        </references>
      </pivotArea>
    </format>
    <format dxfId="249">
      <pivotArea dataOnly="0" labelOnly="1" grandRow="1" outline="0" fieldPosition="0"/>
    </format>
    <format dxfId="24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24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24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24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24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24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242">
      <pivotArea dataOnly="0" labelOnly="1" fieldPosition="0">
        <references count="1">
          <reference field="2" count="0"/>
        </references>
      </pivotArea>
    </format>
    <format dxfId="241">
      <pivotArea dataOnly="0" labelOnly="1" grandCol="1" outline="0" fieldPosition="0"/>
    </format>
    <format dxfId="240">
      <pivotArea outline="0" collapsedLevelsAreSubtotals="1" fieldPosition="0"/>
    </format>
    <format dxfId="239">
      <pivotArea dataOnly="0" labelOnly="1" fieldPosition="0">
        <references count="1">
          <reference field="2" count="0"/>
        </references>
      </pivotArea>
    </format>
    <format dxfId="238">
      <pivotArea dataOnly="0" labelOnly="1" grandCol="1" outline="0" fieldPosition="0"/>
    </format>
    <format dxfId="237">
      <pivotArea outline="0" collapsedLevelsAreSubtotals="1" fieldPosition="0"/>
    </format>
    <format dxfId="236">
      <pivotArea dataOnly="0" labelOnly="1" fieldPosition="0">
        <references count="1">
          <reference field="2" count="0"/>
        </references>
      </pivotArea>
    </format>
    <format dxfId="235">
      <pivotArea dataOnly="0" labelOnly="1" grandCol="1" outline="0" fieldPosition="0"/>
    </format>
  </formats>
  <chartFormats count="35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" format="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" format="1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6" format="1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6" format="1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6" format="1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6" format="1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6" format="1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6" format="1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C690E8-F1C2-4E3D-8702-DDA7C4E89537}" name="PivotTable4" cacheId="6" applyNumberFormats="0" applyBorderFormats="0" applyFontFormats="0" applyPatternFormats="0" applyAlignmentFormats="0" applyWidthHeightFormats="1" dataCaption="Values" grandTotalCaption="Spolu" tag="4477533a-a953-4457-81e5-a8c15eae24cb" updatedVersion="8" minRefreshableVersion="3" itemPrintTitles="1" createdVersion="5" indent="0" outline="1" outlineData="1" multipleFieldFilters="0" chartFormat="6" rowHeaderCaption="Typ budovy / podl. plocha" colHeaderCaption="Energetická trieda">
  <location ref="L3:T19" firstHeaderRow="1" firstDataRow="2" firstDataCol="1" rowPageCount="1" colPageCount="1"/>
  <pivotFields count="5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1">
    <pageField fld="4" hier="41" name="[Spolu].[ETS2.Zdroj / inštitúcia].&amp;[Veyt 2025]" cap="Veyt 2025"/>
  </pageFields>
  <dataFields count="1">
    <dataField name="Náklady na ETS2 [€/rok s DPH]" fld="1" subtotal="average" baseField="0" baseItem="0"/>
  </dataFields>
  <formats count="34">
    <format dxfId="30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301">
      <pivotArea collapsedLevelsAreSubtotals="1" fieldPosition="0">
        <references count="1">
          <reference field="3" count="1">
            <x v="1"/>
          </reference>
        </references>
      </pivotArea>
    </format>
    <format dxfId="30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299">
      <pivotArea collapsedLevelsAreSubtotals="1" fieldPosition="0">
        <references count="1">
          <reference field="3" count="1">
            <x v="2"/>
          </reference>
        </references>
      </pivotArea>
    </format>
    <format dxfId="29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297">
      <pivotArea collapsedLevelsAreSubtotals="1" fieldPosition="0">
        <references count="1">
          <reference field="3" count="1">
            <x v="3"/>
          </reference>
        </references>
      </pivotArea>
    </format>
    <format dxfId="29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295">
      <pivotArea collapsedLevelsAreSubtotals="1" fieldPosition="0">
        <references count="1">
          <reference field="3" count="1">
            <x v="4"/>
          </reference>
        </references>
      </pivotArea>
    </format>
    <format dxfId="29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293">
      <pivotArea collapsedLevelsAreSubtotals="1" fieldPosition="0">
        <references count="1">
          <reference field="3" count="1">
            <x v="5"/>
          </reference>
        </references>
      </pivotArea>
    </format>
    <format dxfId="29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291">
      <pivotArea grandRow="1" outline="0" collapsedLevelsAreSubtotals="1" fieldPosition="0"/>
    </format>
    <format dxfId="290">
      <pivotArea type="all" dataOnly="0" outline="0" fieldPosition="0"/>
    </format>
    <format dxfId="289">
      <pivotArea outline="0" collapsedLevelsAreSubtotals="1" fieldPosition="0"/>
    </format>
    <format dxfId="288">
      <pivotArea type="origin" dataOnly="0" labelOnly="1" outline="0" fieldPosition="0"/>
    </format>
    <format dxfId="287">
      <pivotArea field="2" type="button" dataOnly="0" labelOnly="1" outline="0" axis="axisCol" fieldPosition="0"/>
    </format>
    <format dxfId="286">
      <pivotArea type="topRight" dataOnly="0" labelOnly="1" outline="0" fieldPosition="0"/>
    </format>
    <format dxfId="285">
      <pivotArea field="3" type="button" dataOnly="0" labelOnly="1" outline="0" axis="axisRow" fieldPosition="1"/>
    </format>
    <format dxfId="284">
      <pivotArea dataOnly="0" labelOnly="1" fieldPosition="0">
        <references count="1">
          <reference field="3" count="0"/>
        </references>
      </pivotArea>
    </format>
    <format dxfId="283">
      <pivotArea dataOnly="0" labelOnly="1" grandRow="1" outline="0" fieldPosition="0"/>
    </format>
    <format dxfId="28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28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28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27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27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27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276">
      <pivotArea dataOnly="0" labelOnly="1" fieldPosition="0">
        <references count="1">
          <reference field="2" count="0"/>
        </references>
      </pivotArea>
    </format>
    <format dxfId="275">
      <pivotArea dataOnly="0" labelOnly="1" grandCol="1" outline="0" fieldPosition="0"/>
    </format>
    <format dxfId="274">
      <pivotArea outline="0" collapsedLevelsAreSubtotals="1" fieldPosition="0"/>
    </format>
    <format dxfId="273">
      <pivotArea dataOnly="0" labelOnly="1" fieldPosition="0">
        <references count="1">
          <reference field="2" count="0"/>
        </references>
      </pivotArea>
    </format>
    <format dxfId="272">
      <pivotArea dataOnly="0" labelOnly="1" grandCol="1" outline="0" fieldPosition="0"/>
    </format>
    <format dxfId="271">
      <pivotArea outline="0" collapsedLevelsAreSubtotals="1" fieldPosition="0"/>
    </format>
    <format dxfId="270">
      <pivotArea dataOnly="0" labelOnly="1" fieldPosition="0">
        <references count="1">
          <reference field="2" count="0"/>
        </references>
      </pivotArea>
    </format>
    <format dxfId="269">
      <pivotArea dataOnly="0" labelOnly="1" grandCol="1" outline="0" fieldPosition="0"/>
    </format>
  </formats>
  <chartFormats count="1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1C547C-458E-44FB-B0EE-259187AF5081}" name="PivotTable10" cacheId="1" applyNumberFormats="0" applyBorderFormats="0" applyFontFormats="0" applyPatternFormats="0" applyAlignmentFormats="0" applyWidthHeightFormats="1" dataCaption="Values" grandTotalCaption="Spolu" tag="10446b7a-d8a7-41d6-95e2-1049a76616bb" updatedVersion="8" minRefreshableVersion="3" itemPrintTitles="1" createdVersion="5" indent="0" outline="1" outlineData="1" multipleFieldFilters="0" chartFormat="5" rowHeaderCaption="Typ budovy / podl. plocha">
  <location ref="L293:T30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33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335">
      <pivotArea collapsedLevelsAreSubtotals="1" fieldPosition="0">
        <references count="1">
          <reference field="3" count="1">
            <x v="1"/>
          </reference>
        </references>
      </pivotArea>
    </format>
    <format dxfId="33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333">
      <pivotArea collapsedLevelsAreSubtotals="1" fieldPosition="0">
        <references count="1">
          <reference field="3" count="1">
            <x v="2"/>
          </reference>
        </references>
      </pivotArea>
    </format>
    <format dxfId="33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331">
      <pivotArea collapsedLevelsAreSubtotals="1" fieldPosition="0">
        <references count="1">
          <reference field="3" count="1">
            <x v="3"/>
          </reference>
        </references>
      </pivotArea>
    </format>
    <format dxfId="33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329">
      <pivotArea collapsedLevelsAreSubtotals="1" fieldPosition="0">
        <references count="1">
          <reference field="3" count="1">
            <x v="4"/>
          </reference>
        </references>
      </pivotArea>
    </format>
    <format dxfId="32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327">
      <pivotArea collapsedLevelsAreSubtotals="1" fieldPosition="0">
        <references count="1">
          <reference field="3" count="1">
            <x v="5"/>
          </reference>
        </references>
      </pivotArea>
    </format>
    <format dxfId="32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325">
      <pivotArea grandRow="1" outline="0" collapsedLevelsAreSubtotals="1" fieldPosition="0"/>
    </format>
    <format dxfId="324">
      <pivotArea type="all" dataOnly="0" outline="0" fieldPosition="0"/>
    </format>
    <format dxfId="323">
      <pivotArea outline="0" collapsedLevelsAreSubtotals="1" fieldPosition="0"/>
    </format>
    <format dxfId="322">
      <pivotArea type="origin" dataOnly="0" labelOnly="1" outline="0" fieldPosition="0"/>
    </format>
    <format dxfId="321">
      <pivotArea field="2" type="button" dataOnly="0" labelOnly="1" outline="0" axis="axisCol" fieldPosition="0"/>
    </format>
    <format dxfId="320">
      <pivotArea type="topRight" dataOnly="0" labelOnly="1" outline="0" fieldPosition="0"/>
    </format>
    <format dxfId="319">
      <pivotArea field="3" type="button" dataOnly="0" labelOnly="1" outline="0" axis="axisRow" fieldPosition="1"/>
    </format>
    <format dxfId="318">
      <pivotArea dataOnly="0" labelOnly="1" fieldPosition="0">
        <references count="1">
          <reference field="3" count="0"/>
        </references>
      </pivotArea>
    </format>
    <format dxfId="317">
      <pivotArea dataOnly="0" labelOnly="1" grandRow="1" outline="0" fieldPosition="0"/>
    </format>
    <format dxfId="31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31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31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31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31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31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310">
      <pivotArea dataOnly="0" labelOnly="1" fieldPosition="0">
        <references count="1">
          <reference field="2" count="0"/>
        </references>
      </pivotArea>
    </format>
    <format dxfId="309">
      <pivotArea dataOnly="0" labelOnly="1" grandCol="1" outline="0" fieldPosition="0"/>
    </format>
    <format dxfId="308">
      <pivotArea outline="0" collapsedLevelsAreSubtotals="1" fieldPosition="0"/>
    </format>
    <format dxfId="307">
      <pivotArea dataOnly="0" labelOnly="1" fieldPosition="0">
        <references count="1">
          <reference field="2" count="0"/>
        </references>
      </pivotArea>
    </format>
    <format dxfId="306">
      <pivotArea dataOnly="0" labelOnly="1" grandCol="1" outline="0" fieldPosition="0"/>
    </format>
    <format dxfId="305">
      <pivotArea outline="0" collapsedLevelsAreSubtotals="1" fieldPosition="0"/>
    </format>
    <format dxfId="304">
      <pivotArea dataOnly="0" labelOnly="1" fieldPosition="0">
        <references count="1">
          <reference field="2" count="0"/>
        </references>
      </pivotArea>
    </format>
    <format dxfId="303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769093-E0CC-44F6-AC21-1A4ED403B306}" name="PivotTable6" cacheId="3" applyNumberFormats="0" applyBorderFormats="0" applyFontFormats="0" applyPatternFormats="0" applyAlignmentFormats="0" applyWidthHeightFormats="1" dataCaption="Values" grandTotalCaption="Spolu" tag="c5e6bdfe-f2c2-41ac-a0a2-3ef3226de18a" updatedVersion="8" minRefreshableVersion="3" itemPrintTitles="1" createdVersion="5" indent="0" outline="1" outlineData="1" multipleFieldFilters="0" chartFormat="5" rowHeaderCaption="Typ budovy / podl. plocha">
  <location ref="L154:T17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370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369">
      <pivotArea collapsedLevelsAreSubtotals="1" fieldPosition="0">
        <references count="1">
          <reference field="3" count="1">
            <x v="1"/>
          </reference>
        </references>
      </pivotArea>
    </format>
    <format dxfId="368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367">
      <pivotArea collapsedLevelsAreSubtotals="1" fieldPosition="0">
        <references count="1">
          <reference field="3" count="1">
            <x v="2"/>
          </reference>
        </references>
      </pivotArea>
    </format>
    <format dxfId="366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365">
      <pivotArea collapsedLevelsAreSubtotals="1" fieldPosition="0">
        <references count="1">
          <reference field="3" count="1">
            <x v="3"/>
          </reference>
        </references>
      </pivotArea>
    </format>
    <format dxfId="364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363">
      <pivotArea collapsedLevelsAreSubtotals="1" fieldPosition="0">
        <references count="1">
          <reference field="3" count="1">
            <x v="4"/>
          </reference>
        </references>
      </pivotArea>
    </format>
    <format dxfId="362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361">
      <pivotArea collapsedLevelsAreSubtotals="1" fieldPosition="0">
        <references count="1">
          <reference field="3" count="1">
            <x v="5"/>
          </reference>
        </references>
      </pivotArea>
    </format>
    <format dxfId="360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359">
      <pivotArea grandRow="1" outline="0" collapsedLevelsAreSubtotals="1" fieldPosition="0"/>
    </format>
    <format dxfId="358">
      <pivotArea type="all" dataOnly="0" outline="0" fieldPosition="0"/>
    </format>
    <format dxfId="357">
      <pivotArea outline="0" collapsedLevelsAreSubtotals="1" fieldPosition="0"/>
    </format>
    <format dxfId="356">
      <pivotArea type="origin" dataOnly="0" labelOnly="1" outline="0" fieldPosition="0"/>
    </format>
    <format dxfId="355">
      <pivotArea field="2" type="button" dataOnly="0" labelOnly="1" outline="0" axis="axisCol" fieldPosition="0"/>
    </format>
    <format dxfId="354">
      <pivotArea type="topRight" dataOnly="0" labelOnly="1" outline="0" fieldPosition="0"/>
    </format>
    <format dxfId="353">
      <pivotArea field="3" type="button" dataOnly="0" labelOnly="1" outline="0" axis="axisRow" fieldPosition="1"/>
    </format>
    <format dxfId="352">
      <pivotArea dataOnly="0" labelOnly="1" fieldPosition="0">
        <references count="1">
          <reference field="3" count="0"/>
        </references>
      </pivotArea>
    </format>
    <format dxfId="351">
      <pivotArea dataOnly="0" labelOnly="1" grandRow="1" outline="0" fieldPosition="0"/>
    </format>
    <format dxfId="350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349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348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347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346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345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344">
      <pivotArea dataOnly="0" labelOnly="1" fieldPosition="0">
        <references count="1">
          <reference field="2" count="0"/>
        </references>
      </pivotArea>
    </format>
    <format dxfId="343">
      <pivotArea dataOnly="0" labelOnly="1" grandCol="1" outline="0" fieldPosition="0"/>
    </format>
    <format dxfId="342">
      <pivotArea outline="0" collapsedLevelsAreSubtotals="1" fieldPosition="0"/>
    </format>
    <format dxfId="341">
      <pivotArea dataOnly="0" labelOnly="1" fieldPosition="0">
        <references count="1">
          <reference field="2" count="0"/>
        </references>
      </pivotArea>
    </format>
    <format dxfId="340">
      <pivotArea dataOnly="0" labelOnly="1" grandCol="1" outline="0" fieldPosition="0"/>
    </format>
    <format dxfId="339">
      <pivotArea outline="0" collapsedLevelsAreSubtotals="1" fieldPosition="0"/>
    </format>
    <format dxfId="338">
      <pivotArea dataOnly="0" labelOnly="1" fieldPosition="0">
        <references count="1">
          <reference field="2" count="0"/>
        </references>
      </pivotArea>
    </format>
    <format dxfId="337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300179-B282-4335-855A-2686D1A38C23}" name="PivotTable2" cacheId="2" applyNumberFormats="0" applyBorderFormats="0" applyFontFormats="0" applyPatternFormats="0" applyAlignmentFormats="0" applyWidthHeightFormats="1" dataCaption="Values" grandTotalCaption="Spolu" tag="f03c5ff0-db66-4568-8d80-2b2dd9463ea2" updatedVersion="8" minRefreshableVersion="3" itemPrintTitles="1" createdVersion="5" indent="0" outline="1" outlineData="1" multipleFieldFilters="0" chartFormat="21" rowHeaderCaption="Podl. plocha / typ budovy" colHeaderCaption="Energetická trieda">
  <location ref="B79:J9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Veyt 2025]" cap="Veyt 2025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404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403">
      <pivotArea collapsedLevelsAreSubtotals="1" fieldPosition="0">
        <references count="1">
          <reference field="3" count="1">
            <x v="1"/>
          </reference>
        </references>
      </pivotArea>
    </format>
    <format dxfId="402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401">
      <pivotArea collapsedLevelsAreSubtotals="1" fieldPosition="0">
        <references count="1">
          <reference field="3" count="1">
            <x v="2"/>
          </reference>
        </references>
      </pivotArea>
    </format>
    <format dxfId="400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399">
      <pivotArea collapsedLevelsAreSubtotals="1" fieldPosition="0">
        <references count="1">
          <reference field="3" count="1">
            <x v="3"/>
          </reference>
        </references>
      </pivotArea>
    </format>
    <format dxfId="398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397">
      <pivotArea collapsedLevelsAreSubtotals="1" fieldPosition="0">
        <references count="1">
          <reference field="3" count="1">
            <x v="4"/>
          </reference>
        </references>
      </pivotArea>
    </format>
    <format dxfId="396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395">
      <pivotArea collapsedLevelsAreSubtotals="1" fieldPosition="0">
        <references count="1">
          <reference field="3" count="1">
            <x v="5"/>
          </reference>
        </references>
      </pivotArea>
    </format>
    <format dxfId="394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393">
      <pivotArea grandRow="1" outline="0" collapsedLevelsAreSubtotals="1" fieldPosition="0"/>
    </format>
    <format dxfId="392">
      <pivotArea type="all" dataOnly="0" outline="0" fieldPosition="0"/>
    </format>
    <format dxfId="391">
      <pivotArea outline="0" collapsedLevelsAreSubtotals="1" fieldPosition="0"/>
    </format>
    <format dxfId="390">
      <pivotArea type="origin" dataOnly="0" labelOnly="1" outline="0" fieldPosition="0"/>
    </format>
    <format dxfId="389">
      <pivotArea field="2" type="button" dataOnly="0" labelOnly="1" outline="0" axis="axisCol" fieldPosition="0"/>
    </format>
    <format dxfId="388">
      <pivotArea type="topRight" dataOnly="0" labelOnly="1" outline="0" fieldPosition="0"/>
    </format>
    <format dxfId="387">
      <pivotArea field="3" type="button" dataOnly="0" labelOnly="1" outline="0" axis="axisRow" fieldPosition="0"/>
    </format>
    <format dxfId="386">
      <pivotArea dataOnly="0" labelOnly="1" fieldPosition="0">
        <references count="1">
          <reference field="3" count="0"/>
        </references>
      </pivotArea>
    </format>
    <format dxfId="385">
      <pivotArea dataOnly="0" labelOnly="1" grandRow="1" outline="0" fieldPosition="0"/>
    </format>
    <format dxfId="384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383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382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381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380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379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378">
      <pivotArea dataOnly="0" labelOnly="1" fieldPosition="0">
        <references count="1">
          <reference field="2" count="0"/>
        </references>
      </pivotArea>
    </format>
    <format dxfId="377">
      <pivotArea dataOnly="0" labelOnly="1" grandCol="1" outline="0" fieldPosition="0"/>
    </format>
    <format dxfId="376">
      <pivotArea outline="0" collapsedLevelsAreSubtotals="1" fieldPosition="0"/>
    </format>
    <format dxfId="375">
      <pivotArea dataOnly="0" labelOnly="1" fieldPosition="0">
        <references count="1">
          <reference field="2" count="0"/>
        </references>
      </pivotArea>
    </format>
    <format dxfId="374">
      <pivotArea dataOnly="0" labelOnly="1" grandCol="1" outline="0" fieldPosition="0"/>
    </format>
    <format dxfId="373">
      <pivotArea outline="0" collapsedLevelsAreSubtotals="1" fieldPosition="0"/>
    </format>
    <format dxfId="372">
      <pivotArea dataOnly="0" labelOnly="1" fieldPosition="0">
        <references count="1">
          <reference field="2" count="0"/>
        </references>
      </pivotArea>
    </format>
    <format dxfId="371">
      <pivotArea dataOnly="0" labelOnly="1" grandCol="1" outline="0" fieldPosition="0"/>
    </format>
  </formats>
  <chartFormats count="36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2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2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2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3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3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3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3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8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8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8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8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8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8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8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9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9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9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9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9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9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9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10" format="4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0" format="4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0" format="5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10" format="5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0" format="5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10" format="5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10" format="5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98280B-7FD0-4598-9EF3-13690464391E}" name="PivotTable3" cacheId="57" applyNumberFormats="0" applyBorderFormats="0" applyFontFormats="0" applyPatternFormats="0" applyAlignmentFormats="0" applyWidthHeightFormats="1" dataCaption="Values" grandTotalCaption="Spolu" tag="585cb5f0-fb93-4ce0-9b37-c7bbea8f2989" updatedVersion="8" minRefreshableVersion="3" itemPrintTitles="1" createdVersion="5" indent="0" outline="1" outlineData="1" multipleFieldFilters="0" chartFormat="14" rowHeaderCaption="palivo / ročný nájazd km" colHeaderCaption="karoséria">
  <location ref="A116:G130" firstHeaderRow="1" firstDataRow="2" firstDataCol="1" rowPageCount="1" colPageCount="1"/>
  <pivotFields count="5">
    <pivotField axis="axisCol" allDrilled="1" subtotalTop="0" showAll="0" defaultSubtotal="0" defaultAttributeDrillState="1">
      <items count="5">
        <item x="2"/>
        <item x="3"/>
        <item x="0"/>
        <item x="1"/>
        <item x="4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2">
    <field x="2"/>
    <field x="1"/>
  </rowFields>
  <rowItems count="1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3" hier="56" name="[Spolu_vozidla].[ETS2_vozidla.Zdroj / inštitúcia].&amp;[Kurzy.cz 2025 (CFD trh)]" cap="Kurzy.cz 2025 (CFD trh)"/>
  </pageFields>
  <dataFields count="1">
    <dataField name="ETS2 platba [€/rok s DPH]" fld="4" subtotal="average" baseField="2" baseItem="1" numFmtId="4"/>
  </dataFields>
  <formats count="7">
    <format dxfId="6">
      <pivotArea outline="0" collapsedLevelsAreSubtotals="1" fieldPosition="0"/>
    </format>
    <format dxfId="5">
      <pivotArea dataOnly="0" labelOnly="1" fieldPosition="0">
        <references count="1">
          <reference field="0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0" count="0"/>
        </references>
      </pivotArea>
    </format>
    <format dxfId="1">
      <pivotArea dataOnly="0" labelOnly="1" grandCol="1" outline="0" fieldPosition="0"/>
    </format>
    <format dxfId="0">
      <pivotArea outline="0" collapsedLevelsAreSubtotals="1" fieldPosition="0"/>
    </format>
  </formats>
  <chartFormats count="30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1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1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ETS2 platba [€/rok s DPH]"/>
  </pivotHierarchies>
  <pivotTableStyleInfo name="PivotStyleLight1" showRowHeaders="1" showColHeaders="1" showRowStripes="0" showColStripes="0" showLastColumn="1"/>
  <rowHierarchiesUsage count="2">
    <rowHierarchyUsage hierarchyUsage="50"/>
    <rowHierarchyUsage hierarchyUsage="49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_vozidl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9A40175-B96F-4030-B607-F1784C389E49}" name="PivotTable2" cacheId="58" applyNumberFormats="0" applyBorderFormats="0" applyFontFormats="0" applyPatternFormats="0" applyAlignmentFormats="0" applyWidthHeightFormats="1" dataCaption="Values" grandTotalCaption="Spolu" tag="585cb5f0-fb93-4ce0-9b37-c7bbea8f2989" updatedVersion="8" minRefreshableVersion="3" itemPrintTitles="1" createdVersion="5" indent="0" outline="1" outlineData="1" multipleFieldFilters="0" chartFormat="13" rowHeaderCaption="palivo / ročný nájazd km" colHeaderCaption="karoséria">
  <location ref="A62:G76" firstHeaderRow="1" firstDataRow="2" firstDataCol="1" rowPageCount="1" colPageCount="1"/>
  <pivotFields count="5">
    <pivotField axis="axisCol" allDrilled="1" subtotalTop="0" showAll="0" defaultSubtotal="0" defaultAttributeDrillState="1">
      <items count="5">
        <item x="2"/>
        <item x="3"/>
        <item x="0"/>
        <item x="1"/>
        <item x="4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2">
    <field x="2"/>
    <field x="1"/>
  </rowFields>
  <rowItems count="1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3" hier="56" name="[Spolu_vozidla].[ETS2_vozidla.Zdroj / inštitúcia].&amp;[EUKI 2023]" cap="EUKI 2023"/>
  </pageFields>
  <dataFields count="1">
    <dataField name="ETS2 platba [€/rok s DPH]" fld="4" subtotal="average" baseField="2" baseItem="1" numFmtId="4"/>
  </dataFields>
  <formats count="7">
    <format dxfId="13">
      <pivotArea outline="0" collapsedLevelsAreSubtotals="1" fieldPosition="0"/>
    </format>
    <format dxfId="12">
      <pivotArea dataOnly="0" labelOnly="1" fieldPosition="0">
        <references count="1">
          <reference field="0" count="0"/>
        </references>
      </pivotArea>
    </format>
    <format dxfId="11">
      <pivotArea dataOnly="0" labelOnly="1" grandCol="1" outline="0" fieldPosition="0"/>
    </format>
    <format dxfId="10">
      <pivotArea outline="0" collapsedLevelsAreSubtotals="1" fieldPosition="0"/>
    </format>
    <format dxfId="9">
      <pivotArea dataOnly="0" labelOnly="1" fieldPosition="0">
        <references count="1">
          <reference field="0" count="0"/>
        </references>
      </pivotArea>
    </format>
    <format dxfId="8">
      <pivotArea dataOnly="0" labelOnly="1" grandCol="1" outline="0" fieldPosition="0"/>
    </format>
    <format dxfId="7">
      <pivotArea outline="0" collapsedLevelsAreSubtotals="1" fieldPosition="0"/>
    </format>
  </formats>
  <chartFormats count="30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1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1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0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0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0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0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0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ETS2 platba [€/rok s DPH]"/>
  </pivotHierarchies>
  <pivotTableStyleInfo name="PivotStyleLight1" showRowHeaders="1" showColHeaders="1" showRowStripes="0" showColStripes="0" showLastColumn="1"/>
  <rowHierarchiesUsage count="2">
    <rowHierarchyUsage hierarchyUsage="50"/>
    <rowHierarchyUsage hierarchyUsage="49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_vozidl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EE8D73A-87AB-4B64-984E-531C13B1D1EA}" name="PivotTable1" cacheId="59" applyNumberFormats="0" applyBorderFormats="0" applyFontFormats="0" applyPatternFormats="0" applyAlignmentFormats="0" applyWidthHeightFormats="1" dataCaption="Values" grandTotalCaption="Spolu" tag="585cb5f0-fb93-4ce0-9b37-c7bbea8f2989" updatedVersion="8" minRefreshableVersion="3" itemPrintTitles="1" createdVersion="5" indent="0" outline="1" outlineData="1" multipleFieldFilters="0" chartFormat="12" rowHeaderCaption="palivo / ročný nájazd km" colHeaderCaption="karoséria">
  <location ref="A6:G20" firstHeaderRow="1" firstDataRow="2" firstDataCol="1" rowPageCount="1" colPageCount="1"/>
  <pivotFields count="5">
    <pivotField axis="axisCol" allDrilled="1" subtotalTop="0" showAll="0" defaultSubtotal="0" defaultAttributeDrillState="1">
      <items count="5">
        <item x="2"/>
        <item x="3"/>
        <item x="0"/>
        <item x="1"/>
        <item x="4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2">
    <field x="2"/>
    <field x="1"/>
  </rowFields>
  <rowItems count="1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3" hier="56" name="[Spolu_vozidla].[ETS2_vozidla.Zdroj / inštitúcia].&amp;[EK 2023]" cap="EK 2023"/>
  </pageFields>
  <dataFields count="1">
    <dataField name="ETS2 platba [€/rok s DPH]" fld="4" subtotal="average" baseField="2" baseItem="1" numFmtId="4"/>
  </dataFields>
  <formats count="7">
    <format dxfId="20">
      <pivotArea outline="0" collapsedLevelsAreSubtotals="1" fieldPosition="0"/>
    </format>
    <format dxfId="19">
      <pivotArea dataOnly="0" labelOnly="1" fieldPosition="0">
        <references count="1">
          <reference field="0" count="0"/>
        </references>
      </pivotArea>
    </format>
    <format dxfId="18">
      <pivotArea dataOnly="0" labelOnly="1" grandCol="1" outline="0" fieldPosition="0"/>
    </format>
    <format dxfId="17">
      <pivotArea outline="0" collapsedLevelsAreSubtotals="1" fieldPosition="0"/>
    </format>
    <format dxfId="16">
      <pivotArea dataOnly="0" labelOnly="1" fieldPosition="0">
        <references count="1">
          <reference field="0" count="0"/>
        </references>
      </pivotArea>
    </format>
    <format dxfId="15">
      <pivotArea dataOnly="0" labelOnly="1" grandCol="1" outline="0" fieldPosition="0"/>
    </format>
    <format dxfId="14">
      <pivotArea outline="0" collapsedLevelsAreSubtotals="1" fieldPosition="0"/>
    </format>
  </formats>
  <chartFormats count="2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1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1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ETS2 platba [€/rok s DPH]"/>
  </pivotHierarchies>
  <pivotTableStyleInfo name="PivotStyleLight1" showRowHeaders="1" showColHeaders="1" showRowStripes="0" showColStripes="0" showLastColumn="1"/>
  <rowHierarchiesUsage count="2">
    <rowHierarchyUsage hierarchyUsage="50"/>
    <rowHierarchyUsage hierarchyUsage="49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_vozidl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D71C99-D374-41F3-AF12-C8B5CE8C279A}" name="PivotTable5" cacheId="55" applyNumberFormats="0" applyBorderFormats="0" applyFontFormats="0" applyPatternFormats="0" applyAlignmentFormats="0" applyWidthHeightFormats="1" dataCaption="Values" grandTotalCaption="Spolu" tag="585cb5f0-fb93-4ce0-9b37-c7bbea8f2989" updatedVersion="8" minRefreshableVersion="3" itemPrintTitles="1" createdVersion="5" indent="0" outline="1" outlineData="1" multipleFieldFilters="0" chartFormat="16" rowHeaderCaption="palivo / ročný nájazd km" colHeaderCaption="karoséria">
  <location ref="A223:G237" firstHeaderRow="1" firstDataRow="2" firstDataCol="1" rowPageCount="1" colPageCount="1"/>
  <pivotFields count="5">
    <pivotField axis="axisCol" allDrilled="1" subtotalTop="0" showAll="0" defaultSubtotal="0" defaultAttributeDrillState="1">
      <items count="5">
        <item x="2"/>
        <item x="3"/>
        <item x="0"/>
        <item x="1"/>
        <item x="4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2">
    <field x="2"/>
    <field x="1"/>
  </rowFields>
  <rowItems count="1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3" hier="56" name="[Spolu_vozidla].[ETS2_vozidla.Zdroj / inštitúcia].&amp;[Veyt 2025]" cap="Veyt 2025"/>
  </pageFields>
  <dataFields count="1">
    <dataField name="ETS2 platba [€/rok s DPH]" fld="4" subtotal="average" baseField="2" baseItem="1" numFmtId="4"/>
  </dataFields>
  <formats count="7">
    <format dxfId="27">
      <pivotArea outline="0" collapsedLevelsAreSubtotals="1" fieldPosition="0"/>
    </format>
    <format dxfId="26">
      <pivotArea dataOnly="0" labelOnly="1" fieldPosition="0">
        <references count="1">
          <reference field="0" count="0"/>
        </references>
      </pivotArea>
    </format>
    <format dxfId="25">
      <pivotArea dataOnly="0" labelOnly="1" grandCol="1" outline="0" fieldPosition="0"/>
    </format>
    <format dxfId="24">
      <pivotArea outline="0" collapsedLevelsAreSubtotals="1" fieldPosition="0"/>
    </format>
    <format dxfId="23">
      <pivotArea dataOnly="0" labelOnly="1" fieldPosition="0">
        <references count="1">
          <reference field="0" count="0"/>
        </references>
      </pivotArea>
    </format>
    <format dxfId="22">
      <pivotArea dataOnly="0" labelOnly="1" grandCol="1" outline="0" fieldPosition="0"/>
    </format>
    <format dxfId="21">
      <pivotArea outline="0" collapsedLevelsAreSubtotals="1" fieldPosition="0"/>
    </format>
  </formats>
  <chartFormats count="40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1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1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2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2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2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3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3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3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3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3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ETS2 platba [€/rok s DPH]"/>
  </pivotHierarchies>
  <pivotTableStyleInfo name="PivotStyleLight1" showRowHeaders="1" showColHeaders="1" showRowStripes="0" showColStripes="0" showLastColumn="1"/>
  <rowHierarchiesUsage count="2">
    <rowHierarchyUsage hierarchyUsage="50"/>
    <rowHierarchyUsage hierarchyUsage="49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_vozidl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594408-7BC1-4C8C-AFEF-9444AC949230}" name="PivotTable9" cacheId="52" applyNumberFormats="0" applyBorderFormats="0" applyFontFormats="0" applyPatternFormats="0" applyAlignmentFormats="0" applyWidthHeightFormats="1" dataCaption="Values" grandTotalCaption="Spolu" tag="b350f86d-b569-4ba9-abf8-3efb457a061e" updatedVersion="8" minRefreshableVersion="3" itemPrintTitles="1" createdVersion="5" indent="0" outline="1" outlineData="1" multipleFieldFilters="0" chartFormat="12" rowHeaderCaption="Podl. plocha / typ budovy">
  <location ref="B293:J313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LPG]" cap="LPG"/>
  </pageFields>
  <dataFields count="1">
    <dataField name="Náklady na ETS2 [€/rok s DPH]" fld="1" subtotal="average" baseField="0" baseItem="0"/>
  </dataFields>
  <formats count="34">
    <format dxfId="1718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717">
      <pivotArea collapsedLevelsAreSubtotals="1" fieldPosition="0">
        <references count="1">
          <reference field="3" count="1">
            <x v="1"/>
          </reference>
        </references>
      </pivotArea>
    </format>
    <format dxfId="1716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715">
      <pivotArea collapsedLevelsAreSubtotals="1" fieldPosition="0">
        <references count="1">
          <reference field="3" count="1">
            <x v="2"/>
          </reference>
        </references>
      </pivotArea>
    </format>
    <format dxfId="1714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713">
      <pivotArea collapsedLevelsAreSubtotals="1" fieldPosition="0">
        <references count="1">
          <reference field="3" count="1">
            <x v="3"/>
          </reference>
        </references>
      </pivotArea>
    </format>
    <format dxfId="1712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711">
      <pivotArea collapsedLevelsAreSubtotals="1" fieldPosition="0">
        <references count="1">
          <reference field="3" count="1">
            <x v="4"/>
          </reference>
        </references>
      </pivotArea>
    </format>
    <format dxfId="1710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709">
      <pivotArea collapsedLevelsAreSubtotals="1" fieldPosition="0">
        <references count="1">
          <reference field="3" count="1">
            <x v="5"/>
          </reference>
        </references>
      </pivotArea>
    </format>
    <format dxfId="1708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707">
      <pivotArea grandRow="1" outline="0" collapsedLevelsAreSubtotals="1" fieldPosition="0"/>
    </format>
    <format dxfId="1706">
      <pivotArea type="all" dataOnly="0" outline="0" fieldPosition="0"/>
    </format>
    <format dxfId="1705">
      <pivotArea outline="0" collapsedLevelsAreSubtotals="1" fieldPosition="0"/>
    </format>
    <format dxfId="1704">
      <pivotArea type="origin" dataOnly="0" labelOnly="1" outline="0" fieldPosition="0"/>
    </format>
    <format dxfId="1703">
      <pivotArea field="2" type="button" dataOnly="0" labelOnly="1" outline="0" axis="axisCol" fieldPosition="0"/>
    </format>
    <format dxfId="1702">
      <pivotArea type="topRight" dataOnly="0" labelOnly="1" outline="0" fieldPosition="0"/>
    </format>
    <format dxfId="1701">
      <pivotArea field="3" type="button" dataOnly="0" labelOnly="1" outline="0" axis="axisRow" fieldPosition="0"/>
    </format>
    <format dxfId="1700">
      <pivotArea dataOnly="0" labelOnly="1" fieldPosition="0">
        <references count="1">
          <reference field="3" count="0"/>
        </references>
      </pivotArea>
    </format>
    <format dxfId="1699">
      <pivotArea dataOnly="0" labelOnly="1" grandRow="1" outline="0" fieldPosition="0"/>
    </format>
    <format dxfId="1698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697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696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695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694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693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692">
      <pivotArea dataOnly="0" labelOnly="1" fieldPosition="0">
        <references count="1">
          <reference field="2" count="0"/>
        </references>
      </pivotArea>
    </format>
    <format dxfId="1691">
      <pivotArea dataOnly="0" labelOnly="1" grandCol="1" outline="0" fieldPosition="0"/>
    </format>
    <format dxfId="1690">
      <pivotArea outline="0" collapsedLevelsAreSubtotals="1" fieldPosition="0"/>
    </format>
    <format dxfId="1689">
      <pivotArea dataOnly="0" labelOnly="1" fieldPosition="0">
        <references count="1">
          <reference field="2" count="0"/>
        </references>
      </pivotArea>
    </format>
    <format dxfId="1688">
      <pivotArea dataOnly="0" labelOnly="1" grandCol="1" outline="0" fieldPosition="0"/>
    </format>
    <format dxfId="1687">
      <pivotArea outline="0" collapsedLevelsAreSubtotals="1" fieldPosition="0"/>
    </format>
    <format dxfId="1686">
      <pivotArea dataOnly="0" labelOnly="1" fieldPosition="0">
        <references count="1">
          <reference field="2" count="0"/>
        </references>
      </pivotArea>
    </format>
    <format dxfId="1685">
      <pivotArea dataOnly="0" labelOnly="1" grandCol="1" outline="0" fieldPosition="0"/>
    </format>
  </formats>
  <chartFormats count="16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5" format="3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5" format="3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5" format="3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5" format="3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5" format="38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5" format="39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5" format="4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7" format="4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7" format="4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7" format="4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7" format="4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7" format="4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7" format="4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  <chartFormat chart="7" format="4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8F234E1-5DA6-4684-B0FA-7EBEBCB76725}" name="PivotTable4" cacheId="56" applyNumberFormats="0" applyBorderFormats="0" applyFontFormats="0" applyPatternFormats="0" applyAlignmentFormats="0" applyWidthHeightFormats="1" dataCaption="Values" grandTotalCaption="Spolu" tag="585cb5f0-fb93-4ce0-9b37-c7bbea8f2989" updatedVersion="8" minRefreshableVersion="3" itemPrintTitles="1" createdVersion="5" indent="0" outline="1" outlineData="1" multipleFieldFilters="0" chartFormat="15" rowHeaderCaption="palivo / ročný nájazd km" colHeaderCaption="karoséria">
  <location ref="A169:G183" firstHeaderRow="1" firstDataRow="2" firstDataCol="1" rowPageCount="1" colPageCount="1"/>
  <pivotFields count="5">
    <pivotField axis="axisCol" allDrilled="1" subtotalTop="0" showAll="0" defaultSubtotal="0" defaultAttributeDrillState="1">
      <items count="5">
        <item x="2"/>
        <item x="3"/>
        <item x="0"/>
        <item x="1"/>
        <item x="4"/>
      </items>
    </pivotField>
    <pivotField axis="axisRow" allDrilled="1" subtotalTop="0" showAll="0" dataSourceSort="1" defaultSubtotal="0" defaultAttributeDrillState="1">
      <items count="5">
        <item x="0"/>
        <item x="1"/>
        <item x="2"/>
        <item x="3"/>
        <item x="4"/>
      </items>
    </pivotField>
    <pivotField axis="axisRow" allDrilled="1" subtotalTop="0" showAll="0" dataSourceSort="1" defaultSubtotal="0" defaultAttributeDrillState="1">
      <items count="2">
        <item x="0"/>
        <item x="1"/>
      </items>
    </pivotField>
    <pivotField axis="axisPage" allDrilled="1" subtotalTop="0" showAll="0" dataSourceSort="1" defaultSubtotal="0" defaultAttributeDrillState="1"/>
    <pivotField dataField="1" subtotalTop="0" showAll="0" defaultSubtotal="0"/>
  </pivotFields>
  <rowFields count="2">
    <field x="2"/>
    <field x="1"/>
  </rowFields>
  <rowItems count="13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pageFields count="1">
    <pageField fld="3" hier="56" name="[Spolu_vozidla].[ETS2_vozidla.Zdroj / inštitúcia].&amp;[Bloomberg NEF 2023]" cap="Bloomberg NEF 2023"/>
  </pageFields>
  <dataFields count="1">
    <dataField name="ETS2 platba [€/rok s DPH]" fld="4" subtotal="average" baseField="2" baseItem="1" numFmtId="4"/>
  </dataFields>
  <formats count="7">
    <format dxfId="34">
      <pivotArea outline="0" collapsedLevelsAreSubtotals="1" fieldPosition="0"/>
    </format>
    <format dxfId="33">
      <pivotArea dataOnly="0" labelOnly="1" fieldPosition="0">
        <references count="1">
          <reference field="0" count="0"/>
        </references>
      </pivotArea>
    </format>
    <format dxfId="32">
      <pivotArea dataOnly="0" labelOnly="1" grandCol="1" outline="0" fieldPosition="0"/>
    </format>
    <format dxfId="31">
      <pivotArea outline="0" collapsedLevelsAreSubtotals="1" fieldPosition="0"/>
    </format>
    <format dxfId="30">
      <pivotArea dataOnly="0" labelOnly="1" fieldPosition="0">
        <references count="1">
          <reference field="0" count="0"/>
        </references>
      </pivotArea>
    </format>
    <format dxfId="29">
      <pivotArea dataOnly="0" labelOnly="1" grandCol="1" outline="0" fieldPosition="0"/>
    </format>
    <format dxfId="28">
      <pivotArea outline="0" collapsedLevelsAreSubtotals="1" fieldPosition="0"/>
    </format>
  </formats>
  <chartFormats count="35">
    <chartFormat chart="1" format="0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" format="1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3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1" count="1" selected="0">
            <x v="4"/>
          </reference>
        </references>
      </pivotArea>
    </chartFormat>
    <chartFormat chart="1" format="5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0"/>
          </reference>
          <reference field="2" count="1" selected="0">
            <x v="1"/>
          </reference>
        </references>
      </pivotArea>
    </chartFormat>
    <chartFormat chart="1" format="6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</references>
      </pivotArea>
    </chartFormat>
    <chartFormat chart="1" format="7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2" count="1" selected="0">
            <x v="1"/>
          </reference>
        </references>
      </pivotArea>
    </chartFormat>
    <chartFormat chart="1" format="8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3"/>
          </reference>
          <reference field="2" count="1" selected="0">
            <x v="1"/>
          </reference>
        </references>
      </pivotArea>
    </chartFormat>
    <chartFormat chart="1" format="9" series="1">
      <pivotArea type="data" outline="0" fieldPosition="0">
        <references count="3">
          <reference field="4294967294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</references>
      </pivotArea>
    </chartFormat>
    <chartFormat chart="1" format="1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1" format="1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1" format="12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0"/>
          </reference>
        </references>
      </pivotArea>
    </chartFormat>
    <chartFormat chart="1" format="13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3"/>
          </reference>
          <reference field="2" count="1" selected="0">
            <x v="1"/>
          </reference>
        </references>
      </pivotArea>
    </chartFormat>
    <chartFormat chart="1" format="14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0"/>
          </reference>
        </references>
      </pivotArea>
    </chartFormat>
    <chartFormat chart="1" format="15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2" count="1" selected="0">
            <x v="1"/>
          </reference>
        </references>
      </pivotArea>
    </chartFormat>
    <chartFormat chart="1" format="16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0"/>
          </reference>
        </references>
      </pivotArea>
    </chartFormat>
    <chartFormat chart="1" format="17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2" count="1" selected="0">
            <x v="1"/>
          </reference>
        </references>
      </pivotArea>
    </chartFormat>
    <chartFormat chart="1" format="18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0"/>
          </reference>
        </references>
      </pivotArea>
    </chartFormat>
    <chartFormat chart="1" format="19" series="1">
      <pivotArea type="data" outline="0" fieldPosition="0">
        <references count="3">
          <reference field="4294967294" count="1" selected="0">
            <x v="0"/>
          </reference>
          <reference field="0" count="1" selected="0">
            <x v="4"/>
          </reference>
          <reference field="2" count="1" selected="0">
            <x v="1"/>
          </reference>
        </references>
      </pivotArea>
    </chartFormat>
    <chartFormat chart="1" format="2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" format="2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" format="2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" format="2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" format="2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1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1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1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12" format="3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3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3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12" format="3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12" format="3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/>
    <pivotHierarchy dragToData="1"/>
    <pivotHierarchy dragToData="1" caption="ETS2 platba [€/rok s DPH]"/>
  </pivotHierarchies>
  <pivotTableStyleInfo name="PivotStyleLight1" showRowHeaders="1" showColHeaders="1" showRowStripes="0" showColStripes="0" showLastColumn="1"/>
  <rowHierarchiesUsage count="2">
    <rowHierarchyUsage hierarchyUsage="50"/>
    <rowHierarchyUsage hierarchyUsage="49"/>
  </rowHierarchiesUsage>
  <colHierarchiesUsage count="1">
    <colHierarchyUsage hierarchyUsage="4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_vozidla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EB0AE9-59B7-4D14-B718-F14E839A7F07}" name="PivotTable6" cacheId="48" applyNumberFormats="0" applyBorderFormats="0" applyFontFormats="0" applyPatternFormats="0" applyAlignmentFormats="0" applyWidthHeightFormats="1" dataCaption="Values" grandTotalCaption="Spolu" tag="9eba1038-cfa0-465a-8804-f1102ff8ae9b" updatedVersion="8" minRefreshableVersion="3" itemPrintTitles="1" createdVersion="5" indent="0" outline="1" outlineData="1" multipleFieldFilters="0" chartFormat="5" rowHeaderCaption="Typ budovy / podl. plocha">
  <location ref="L154:T170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0"/>
    <field x="3"/>
  </rowFields>
  <rowItems count="15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čierne uhlie]" cap="čierne uhlie"/>
  </pageFields>
  <dataFields count="1">
    <dataField name="Náklady na ETS2 [€/rok s DPH]" fld="1" subtotal="average" baseField="0" baseItem="0"/>
  </dataFields>
  <formats count="34">
    <format dxfId="1752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751">
      <pivotArea collapsedLevelsAreSubtotals="1" fieldPosition="0">
        <references count="1">
          <reference field="3" count="1">
            <x v="1"/>
          </reference>
        </references>
      </pivotArea>
    </format>
    <format dxfId="1750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749">
      <pivotArea collapsedLevelsAreSubtotals="1" fieldPosition="0">
        <references count="1">
          <reference field="3" count="1">
            <x v="2"/>
          </reference>
        </references>
      </pivotArea>
    </format>
    <format dxfId="1748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747">
      <pivotArea collapsedLevelsAreSubtotals="1" fieldPosition="0">
        <references count="1">
          <reference field="3" count="1">
            <x v="3"/>
          </reference>
        </references>
      </pivotArea>
    </format>
    <format dxfId="1746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745">
      <pivotArea collapsedLevelsAreSubtotals="1" fieldPosition="0">
        <references count="1">
          <reference field="3" count="1">
            <x v="4"/>
          </reference>
        </references>
      </pivotArea>
    </format>
    <format dxfId="1744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743">
      <pivotArea collapsedLevelsAreSubtotals="1" fieldPosition="0">
        <references count="1">
          <reference field="3" count="1">
            <x v="5"/>
          </reference>
        </references>
      </pivotArea>
    </format>
    <format dxfId="1742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741">
      <pivotArea grandRow="1" outline="0" collapsedLevelsAreSubtotals="1" fieldPosition="0"/>
    </format>
    <format dxfId="1740">
      <pivotArea type="all" dataOnly="0" outline="0" fieldPosition="0"/>
    </format>
    <format dxfId="1739">
      <pivotArea outline="0" collapsedLevelsAreSubtotals="1" fieldPosition="0"/>
    </format>
    <format dxfId="1738">
      <pivotArea type="origin" dataOnly="0" labelOnly="1" outline="0" fieldPosition="0"/>
    </format>
    <format dxfId="1737">
      <pivotArea field="2" type="button" dataOnly="0" labelOnly="1" outline="0" axis="axisCol" fieldPosition="0"/>
    </format>
    <format dxfId="1736">
      <pivotArea type="topRight" dataOnly="0" labelOnly="1" outline="0" fieldPosition="0"/>
    </format>
    <format dxfId="1735">
      <pivotArea field="3" type="button" dataOnly="0" labelOnly="1" outline="0" axis="axisRow" fieldPosition="1"/>
    </format>
    <format dxfId="1734">
      <pivotArea dataOnly="0" labelOnly="1" fieldPosition="0">
        <references count="1">
          <reference field="3" count="0"/>
        </references>
      </pivotArea>
    </format>
    <format dxfId="1733">
      <pivotArea dataOnly="0" labelOnly="1" grandRow="1" outline="0" fieldPosition="0"/>
    </format>
    <format dxfId="1732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731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730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729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728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727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726">
      <pivotArea dataOnly="0" labelOnly="1" fieldPosition="0">
        <references count="1">
          <reference field="2" count="0"/>
        </references>
      </pivotArea>
    </format>
    <format dxfId="1725">
      <pivotArea dataOnly="0" labelOnly="1" grandCol="1" outline="0" fieldPosition="0"/>
    </format>
    <format dxfId="1724">
      <pivotArea outline="0" collapsedLevelsAreSubtotals="1" fieldPosition="0"/>
    </format>
    <format dxfId="1723">
      <pivotArea dataOnly="0" labelOnly="1" fieldPosition="0">
        <references count="1">
          <reference field="2" count="0"/>
        </references>
      </pivotArea>
    </format>
    <format dxfId="1722">
      <pivotArea dataOnly="0" labelOnly="1" grandCol="1" outline="0" fieldPosition="0"/>
    </format>
    <format dxfId="1721">
      <pivotArea outline="0" collapsedLevelsAreSubtotals="1" fieldPosition="0"/>
    </format>
    <format dxfId="1720">
      <pivotArea dataOnly="0" labelOnly="1" fieldPosition="0">
        <references count="1">
          <reference field="2" count="0"/>
        </references>
      </pivotArea>
    </format>
    <format dxfId="1719">
      <pivotArea dataOnly="0" labelOnly="1" grandCol="1" outline="0" fieldPosition="0"/>
    </format>
  </formats>
  <chartFormats count="2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8"/>
    <rowHierarchyUsage hierarchyUsage="29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AECDC4A-30CB-49CC-9160-C00765A7495B}" name="PivotTable2" cacheId="51" applyNumberFormats="0" applyBorderFormats="0" applyFontFormats="0" applyPatternFormats="0" applyAlignmentFormats="0" applyWidthHeightFormats="1" dataCaption="Values" grandTotalCaption="Spolu" tag="2d02a0fb-b16d-4a8c-9a0f-66be41680c2e" updatedVersion="8" minRefreshableVersion="3" itemPrintTitles="1" createdVersion="5" indent="0" outline="1" outlineData="1" multipleFieldFilters="0" chartFormat="11" rowHeaderCaption="Podl. plocha / typ budovy" colHeaderCaption="Energetická trieda">
  <location ref="B79:J99" firstHeaderRow="1" firstDataRow="2" firstDataCol="1" rowPageCount="2" colPageCount="1"/>
  <pivotFields count="6">
    <pivotField axis="axisRow" allDrilled="1" subtotalTop="0" showAll="0" dataSourceSort="1" defaultSubtotal="0" defaultAttributeDrillState="1">
      <items count="2">
        <item x="0"/>
        <item x="1"/>
      </items>
    </pivotField>
    <pivotField dataField="1" subtotalTop="0" showAll="0" defaultSubtotal="0"/>
    <pivotField axis="axisCol" allDrilled="1" subtotalTop="0" showAll="0" dataSourceSort="1" defaultSubtotal="0" defaultAttributeDrillState="1">
      <items count="7">
        <item x="0"/>
        <item x="1"/>
        <item x="2"/>
        <item x="3"/>
        <item x="4"/>
        <item x="5"/>
        <item x="6"/>
      </items>
    </pivotField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2">
    <field x="3"/>
    <field x="0"/>
  </rowFields>
  <rowItems count="19">
    <i>
      <x/>
    </i>
    <i r="1">
      <x/>
    </i>
    <i r="1">
      <x v="1"/>
    </i>
    <i>
      <x v="1"/>
    </i>
    <i r="1">
      <x/>
    </i>
    <i r="1">
      <x v="1"/>
    </i>
    <i>
      <x v="2"/>
    </i>
    <i r="1">
      <x/>
    </i>
    <i r="1">
      <x v="1"/>
    </i>
    <i>
      <x v="3"/>
    </i>
    <i r="1">
      <x/>
    </i>
    <i r="1">
      <x v="1"/>
    </i>
    <i>
      <x v="4"/>
    </i>
    <i r="1">
      <x/>
    </i>
    <i r="1">
      <x v="1"/>
    </i>
    <i>
      <x v="5"/>
    </i>
    <i r="1">
      <x/>
    </i>
    <i r="1">
      <x v="1"/>
    </i>
    <i t="grand">
      <x/>
    </i>
  </rowItems>
  <colFields count="1">
    <field x="2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pageFields count="2">
    <pageField fld="4" hier="41" name="[Spolu].[ETS2.Zdroj / inštitúcia].&amp;[EK 2023]" cap="EK 2023"/>
    <pageField fld="5" hier="36" name="[Spolu].[emisne_faktory_ceny.palivo].&amp;[zemný plyn]" cap="zemný plyn"/>
  </pageFields>
  <dataFields count="1">
    <dataField name="Náklady na ETS2 [€/rok s DPH]" fld="1" subtotal="average" baseField="0" baseItem="0"/>
  </dataFields>
  <formats count="34">
    <format dxfId="1786">
      <pivotArea collapsedLevelsAreSubtotals="1" fieldPosition="0">
        <references count="2">
          <reference field="0" count="0"/>
          <reference field="3" count="1" selected="0">
            <x v="0"/>
          </reference>
        </references>
      </pivotArea>
    </format>
    <format dxfId="1785">
      <pivotArea collapsedLevelsAreSubtotals="1" fieldPosition="0">
        <references count="1">
          <reference field="3" count="1">
            <x v="1"/>
          </reference>
        </references>
      </pivotArea>
    </format>
    <format dxfId="1784">
      <pivotArea collapsedLevelsAreSubtotals="1" fieldPosition="0">
        <references count="2">
          <reference field="0" count="0"/>
          <reference field="3" count="1" selected="0">
            <x v="1"/>
          </reference>
        </references>
      </pivotArea>
    </format>
    <format dxfId="1783">
      <pivotArea collapsedLevelsAreSubtotals="1" fieldPosition="0">
        <references count="1">
          <reference field="3" count="1">
            <x v="2"/>
          </reference>
        </references>
      </pivotArea>
    </format>
    <format dxfId="1782">
      <pivotArea collapsedLevelsAreSubtotals="1" fieldPosition="0">
        <references count="2">
          <reference field="0" count="0"/>
          <reference field="3" count="1" selected="0">
            <x v="2"/>
          </reference>
        </references>
      </pivotArea>
    </format>
    <format dxfId="1781">
      <pivotArea collapsedLevelsAreSubtotals="1" fieldPosition="0">
        <references count="1">
          <reference field="3" count="1">
            <x v="3"/>
          </reference>
        </references>
      </pivotArea>
    </format>
    <format dxfId="1780">
      <pivotArea collapsedLevelsAreSubtotals="1" fieldPosition="0">
        <references count="2">
          <reference field="0" count="0"/>
          <reference field="3" count="1" selected="0">
            <x v="3"/>
          </reference>
        </references>
      </pivotArea>
    </format>
    <format dxfId="1779">
      <pivotArea collapsedLevelsAreSubtotals="1" fieldPosition="0">
        <references count="1">
          <reference field="3" count="1">
            <x v="4"/>
          </reference>
        </references>
      </pivotArea>
    </format>
    <format dxfId="1778">
      <pivotArea collapsedLevelsAreSubtotals="1" fieldPosition="0">
        <references count="2">
          <reference field="0" count="0"/>
          <reference field="3" count="1" selected="0">
            <x v="4"/>
          </reference>
        </references>
      </pivotArea>
    </format>
    <format dxfId="1777">
      <pivotArea collapsedLevelsAreSubtotals="1" fieldPosition="0">
        <references count="1">
          <reference field="3" count="1">
            <x v="5"/>
          </reference>
        </references>
      </pivotArea>
    </format>
    <format dxfId="1776">
      <pivotArea collapsedLevelsAreSubtotals="1" fieldPosition="0">
        <references count="2">
          <reference field="0" count="0"/>
          <reference field="3" count="1" selected="0">
            <x v="5"/>
          </reference>
        </references>
      </pivotArea>
    </format>
    <format dxfId="1775">
      <pivotArea grandRow="1" outline="0" collapsedLevelsAreSubtotals="1" fieldPosition="0"/>
    </format>
    <format dxfId="1774">
      <pivotArea type="all" dataOnly="0" outline="0" fieldPosition="0"/>
    </format>
    <format dxfId="1773">
      <pivotArea outline="0" collapsedLevelsAreSubtotals="1" fieldPosition="0"/>
    </format>
    <format dxfId="1772">
      <pivotArea type="origin" dataOnly="0" labelOnly="1" outline="0" fieldPosition="0"/>
    </format>
    <format dxfId="1771">
      <pivotArea field="2" type="button" dataOnly="0" labelOnly="1" outline="0" axis="axisCol" fieldPosition="0"/>
    </format>
    <format dxfId="1770">
      <pivotArea type="topRight" dataOnly="0" labelOnly="1" outline="0" fieldPosition="0"/>
    </format>
    <format dxfId="1769">
      <pivotArea field="3" type="button" dataOnly="0" labelOnly="1" outline="0" axis="axisRow" fieldPosition="0"/>
    </format>
    <format dxfId="1768">
      <pivotArea dataOnly="0" labelOnly="1" fieldPosition="0">
        <references count="1">
          <reference field="3" count="0"/>
        </references>
      </pivotArea>
    </format>
    <format dxfId="1767">
      <pivotArea dataOnly="0" labelOnly="1" grandRow="1" outline="0" fieldPosition="0"/>
    </format>
    <format dxfId="1766">
      <pivotArea dataOnly="0" labelOnly="1" fieldPosition="0">
        <references count="2">
          <reference field="0" count="0"/>
          <reference field="3" count="1" selected="0">
            <x v="0"/>
          </reference>
        </references>
      </pivotArea>
    </format>
    <format dxfId="1765">
      <pivotArea dataOnly="0" labelOnly="1" fieldPosition="0">
        <references count="2">
          <reference field="0" count="0"/>
          <reference field="3" count="1" selected="0">
            <x v="1"/>
          </reference>
        </references>
      </pivotArea>
    </format>
    <format dxfId="1764">
      <pivotArea dataOnly="0" labelOnly="1" fieldPosition="0">
        <references count="2">
          <reference field="0" count="0"/>
          <reference field="3" count="1" selected="0">
            <x v="2"/>
          </reference>
        </references>
      </pivotArea>
    </format>
    <format dxfId="1763">
      <pivotArea dataOnly="0" labelOnly="1" fieldPosition="0">
        <references count="2">
          <reference field="0" count="0"/>
          <reference field="3" count="1" selected="0">
            <x v="3"/>
          </reference>
        </references>
      </pivotArea>
    </format>
    <format dxfId="1762">
      <pivotArea dataOnly="0" labelOnly="1" fieldPosition="0">
        <references count="2">
          <reference field="0" count="0"/>
          <reference field="3" count="1" selected="0">
            <x v="4"/>
          </reference>
        </references>
      </pivotArea>
    </format>
    <format dxfId="1761">
      <pivotArea dataOnly="0" labelOnly="1" fieldPosition="0">
        <references count="2">
          <reference field="0" count="0"/>
          <reference field="3" count="1" selected="0">
            <x v="5"/>
          </reference>
        </references>
      </pivotArea>
    </format>
    <format dxfId="1760">
      <pivotArea dataOnly="0" labelOnly="1" fieldPosition="0">
        <references count="1">
          <reference field="2" count="0"/>
        </references>
      </pivotArea>
    </format>
    <format dxfId="1759">
      <pivotArea dataOnly="0" labelOnly="1" grandCol="1" outline="0" fieldPosition="0"/>
    </format>
    <format dxfId="1758">
      <pivotArea outline="0" collapsedLevelsAreSubtotals="1" fieldPosition="0"/>
    </format>
    <format dxfId="1757">
      <pivotArea dataOnly="0" labelOnly="1" fieldPosition="0">
        <references count="1">
          <reference field="2" count="0"/>
        </references>
      </pivotArea>
    </format>
    <format dxfId="1756">
      <pivotArea dataOnly="0" labelOnly="1" grandCol="1" outline="0" fieldPosition="0"/>
    </format>
    <format dxfId="1755">
      <pivotArea outline="0" collapsedLevelsAreSubtotals="1" fieldPosition="0"/>
    </format>
    <format dxfId="1754">
      <pivotArea dataOnly="0" labelOnly="1" fieldPosition="0">
        <references count="1">
          <reference field="2" count="0"/>
        </references>
      </pivotArea>
    </format>
    <format dxfId="1753">
      <pivotArea dataOnly="0" labelOnly="1" grandCol="1" outline="0" fieldPosition="0"/>
    </format>
  </formats>
  <chartFormats count="8"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0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21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0"/>
          </reference>
        </references>
      </pivotArea>
    </chartFormat>
    <chartFormat chart="4" format="2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"/>
          </reference>
        </references>
      </pivotArea>
    </chartFormat>
    <chartFormat chart="4" format="2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2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4" format="2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2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5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2">
    <rowHierarchyUsage hierarchyUsage="29"/>
    <rowHierarchyUsage hierarchyUsage="28"/>
  </rowHierarchiesUsage>
  <colHierarchiesUsage count="1">
    <colHierarchyUsage hierarchyUsage="30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75EE62-B23C-4EEE-A511-25EBBD720B79}" name="PivotTable12" cacheId="49" applyNumberFormats="0" applyBorderFormats="0" applyFontFormats="0" applyPatternFormats="0" applyAlignmentFormats="0" applyWidthHeightFormats="1" dataCaption="Values" grandTotalCaption="Spolu" tag="ca2d23c4-af8d-4115-a0c2-a3f41fb85b6f" updatedVersion="8" minRefreshableVersion="3" itemPrintTitles="1" createdVersion="5" indent="0" outline="1" outlineData="1" multipleFieldFilters="0" chartFormat="16" rowHeaderCaption="Podl. plocha" colHeaderCaption="Typ budovy">
  <location ref="B363:E371" firstHeaderRow="1" firstDataRow="2" firstDataCol="1" rowPageCount="2" colPageCount="1"/>
  <pivotFields count="5">
    <pivotField axis="axisCol" allDrilled="1" subtotalTop="0" showAll="0" dataSourceSort="1" defaultSubtotal="0" defaultAttributeDrillState="1">
      <items count="2">
        <item n="priemerný byt" x="0"/>
        <item n="priemerný RD" x="1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6">
        <item x="0"/>
        <item x="1"/>
        <item x="2"/>
        <item x="3"/>
        <item x="4"/>
        <item x="5"/>
      </items>
    </pivotField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2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0"/>
  </colFields>
  <colItems count="3">
    <i>
      <x/>
    </i>
    <i>
      <x v="1"/>
    </i>
    <i t="grand">
      <x/>
    </i>
  </colItems>
  <pageFields count="2">
    <pageField fld="3" hier="41" name="[Spolu].[ETS2.Zdroj / inštitúcia].&amp;[EK 2023]" cap="EK 2023"/>
    <pageField fld="4" hier="36" name="[Spolu].[emisne_faktory_ceny.palivo].[All]" cap="All"/>
  </pageFields>
  <dataFields count="1">
    <dataField name="Náklady na ETS2 [€/rok s DPH]" fld="1" subtotal="average" baseField="0" baseItem="0"/>
  </dataFields>
  <formats count="30">
    <format dxfId="1816">
      <pivotArea collapsedLevelsAreSubtotals="1" fieldPosition="0">
        <references count="2">
          <reference field="0" count="0"/>
          <reference field="2" count="1" selected="0">
            <x v="0"/>
          </reference>
        </references>
      </pivotArea>
    </format>
    <format dxfId="1815">
      <pivotArea collapsedLevelsAreSubtotals="1" fieldPosition="0">
        <references count="1">
          <reference field="2" count="1">
            <x v="1"/>
          </reference>
        </references>
      </pivotArea>
    </format>
    <format dxfId="1814">
      <pivotArea collapsedLevelsAreSubtotals="1" fieldPosition="0">
        <references count="2">
          <reference field="0" count="0"/>
          <reference field="2" count="1" selected="0">
            <x v="1"/>
          </reference>
        </references>
      </pivotArea>
    </format>
    <format dxfId="1813">
      <pivotArea collapsedLevelsAreSubtotals="1" fieldPosition="0">
        <references count="1">
          <reference field="2" count="1">
            <x v="2"/>
          </reference>
        </references>
      </pivotArea>
    </format>
    <format dxfId="1812">
      <pivotArea collapsedLevelsAreSubtotals="1" fieldPosition="0">
        <references count="2">
          <reference field="0" count="0"/>
          <reference field="2" count="1" selected="0">
            <x v="2"/>
          </reference>
        </references>
      </pivotArea>
    </format>
    <format dxfId="1811">
      <pivotArea collapsedLevelsAreSubtotals="1" fieldPosition="0">
        <references count="1">
          <reference field="2" count="1">
            <x v="3"/>
          </reference>
        </references>
      </pivotArea>
    </format>
    <format dxfId="1810">
      <pivotArea collapsedLevelsAreSubtotals="1" fieldPosition="0">
        <references count="2">
          <reference field="0" count="0"/>
          <reference field="2" count="1" selected="0">
            <x v="3"/>
          </reference>
        </references>
      </pivotArea>
    </format>
    <format dxfId="1809">
      <pivotArea collapsedLevelsAreSubtotals="1" fieldPosition="0">
        <references count="1">
          <reference field="2" count="1">
            <x v="4"/>
          </reference>
        </references>
      </pivotArea>
    </format>
    <format dxfId="1808">
      <pivotArea collapsedLevelsAreSubtotals="1" fieldPosition="0">
        <references count="2">
          <reference field="0" count="0"/>
          <reference field="2" count="1" selected="0">
            <x v="4"/>
          </reference>
        </references>
      </pivotArea>
    </format>
    <format dxfId="1807">
      <pivotArea collapsedLevelsAreSubtotals="1" fieldPosition="0">
        <references count="1">
          <reference field="2" count="1">
            <x v="5"/>
          </reference>
        </references>
      </pivotArea>
    </format>
    <format dxfId="1806">
      <pivotArea collapsedLevelsAreSubtotals="1" fieldPosition="0">
        <references count="2">
          <reference field="0" count="0"/>
          <reference field="2" count="1" selected="0">
            <x v="5"/>
          </reference>
        </references>
      </pivotArea>
    </format>
    <format dxfId="1805">
      <pivotArea grandRow="1" outline="0" collapsedLevelsAreSubtotals="1" fieldPosition="0"/>
    </format>
    <format dxfId="1804">
      <pivotArea type="all" dataOnly="0" outline="0" fieldPosition="0"/>
    </format>
    <format dxfId="1803">
      <pivotArea outline="0" collapsedLevelsAreSubtotals="1" fieldPosition="0"/>
    </format>
    <format dxfId="1802">
      <pivotArea type="origin" dataOnly="0" labelOnly="1" outline="0" fieldPosition="0"/>
    </format>
    <format dxfId="1801">
      <pivotArea type="topRight" dataOnly="0" labelOnly="1" outline="0" fieldPosition="0"/>
    </format>
    <format dxfId="1800">
      <pivotArea field="2" type="button" dataOnly="0" labelOnly="1" outline="0" axis="axisRow" fieldPosition="0"/>
    </format>
    <format dxfId="1799">
      <pivotArea dataOnly="0" labelOnly="1" fieldPosition="0">
        <references count="1">
          <reference field="2" count="0"/>
        </references>
      </pivotArea>
    </format>
    <format dxfId="1798">
      <pivotArea dataOnly="0" labelOnly="1" grandRow="1" outline="0" fieldPosition="0"/>
    </format>
    <format dxfId="1797">
      <pivotArea dataOnly="0" labelOnly="1" fieldPosition="0">
        <references count="2">
          <reference field="0" count="0"/>
          <reference field="2" count="1" selected="0">
            <x v="0"/>
          </reference>
        </references>
      </pivotArea>
    </format>
    <format dxfId="1796">
      <pivotArea dataOnly="0" labelOnly="1" fieldPosition="0">
        <references count="2">
          <reference field="0" count="0"/>
          <reference field="2" count="1" selected="0">
            <x v="1"/>
          </reference>
        </references>
      </pivotArea>
    </format>
    <format dxfId="1795">
      <pivotArea dataOnly="0" labelOnly="1" fieldPosition="0">
        <references count="2">
          <reference field="0" count="0"/>
          <reference field="2" count="1" selected="0">
            <x v="2"/>
          </reference>
        </references>
      </pivotArea>
    </format>
    <format dxfId="1794">
      <pivotArea dataOnly="0" labelOnly="1" fieldPosition="0">
        <references count="2">
          <reference field="0" count="0"/>
          <reference field="2" count="1" selected="0">
            <x v="3"/>
          </reference>
        </references>
      </pivotArea>
    </format>
    <format dxfId="1793">
      <pivotArea dataOnly="0" labelOnly="1" fieldPosition="0">
        <references count="2">
          <reference field="0" count="0"/>
          <reference field="2" count="1" selected="0">
            <x v="4"/>
          </reference>
        </references>
      </pivotArea>
    </format>
    <format dxfId="1792">
      <pivotArea dataOnly="0" labelOnly="1" fieldPosition="0">
        <references count="2">
          <reference field="0" count="0"/>
          <reference field="2" count="1" selected="0">
            <x v="5"/>
          </reference>
        </references>
      </pivotArea>
    </format>
    <format dxfId="1791">
      <pivotArea dataOnly="0" labelOnly="1" grandCol="1" outline="0" fieldPosition="0"/>
    </format>
    <format dxfId="1790">
      <pivotArea outline="0" collapsedLevelsAreSubtotals="1" fieldPosition="0"/>
    </format>
    <format dxfId="1789">
      <pivotArea dataOnly="0" labelOnly="1" grandCol="1" outline="0" fieldPosition="0"/>
    </format>
    <format dxfId="1788">
      <pivotArea outline="0" collapsedLevelsAreSubtotals="1" fieldPosition="0"/>
    </format>
    <format dxfId="1787">
      <pivotArea dataOnly="0" labelOnly="1" grandCol="1" outline="0" fieldPosition="0"/>
    </format>
  </formats>
  <chartFormats count="6">
    <chartFormat chart="9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9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1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1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12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12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</chartFormats>
  <pivotHierarchies count="73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  <pivotHierarchy dragToData="1"/>
    <pivotHierarchy dragToData="1"/>
    <pivotHierarchy dragToData="1" caption="Náklady na ETS2 [€/rok s DPH]"/>
    <pivotHierarchy dragToData="1"/>
    <pivotHierarchy dragToData="1"/>
  </pivotHierarchies>
  <pivotTableStyleInfo name="PivotStyleLight1" showRowHeaders="1" showColHeaders="1" showRowStripes="0" showColStripes="0" showLastColumn="1"/>
  <rowHierarchiesUsage count="1">
    <rowHierarchyUsage hierarchyUsage="29"/>
  </rowHierarchiesUsage>
  <colHierarchiesUsage count="1">
    <colHierarchyUsage hierarchyUsage="28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olu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41.xml"/><Relationship Id="rId3" Type="http://schemas.openxmlformats.org/officeDocument/2006/relationships/pivotTable" Target="../pivotTables/pivotTable36.xml"/><Relationship Id="rId7" Type="http://schemas.openxmlformats.org/officeDocument/2006/relationships/pivotTable" Target="../pivotTables/pivotTable40.xml"/><Relationship Id="rId12" Type="http://schemas.openxmlformats.org/officeDocument/2006/relationships/drawing" Target="../drawings/drawing19.xml"/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Relationship Id="rId6" Type="http://schemas.openxmlformats.org/officeDocument/2006/relationships/pivotTable" Target="../pivotTables/pivotTable39.xml"/><Relationship Id="rId11" Type="http://schemas.openxmlformats.org/officeDocument/2006/relationships/pivotTable" Target="../pivotTables/pivotTable44.xml"/><Relationship Id="rId5" Type="http://schemas.openxmlformats.org/officeDocument/2006/relationships/pivotTable" Target="../pivotTables/pivotTable38.xml"/><Relationship Id="rId10" Type="http://schemas.openxmlformats.org/officeDocument/2006/relationships/pivotTable" Target="../pivotTables/pivotTable43.xml"/><Relationship Id="rId4" Type="http://schemas.openxmlformats.org/officeDocument/2006/relationships/pivotTable" Target="../pivotTables/pivotTable37.xml"/><Relationship Id="rId9" Type="http://schemas.openxmlformats.org/officeDocument/2006/relationships/pivotTable" Target="../pivotTables/pivotTable42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52.xml"/><Relationship Id="rId3" Type="http://schemas.openxmlformats.org/officeDocument/2006/relationships/pivotTable" Target="../pivotTables/pivotTable47.xml"/><Relationship Id="rId7" Type="http://schemas.openxmlformats.org/officeDocument/2006/relationships/pivotTable" Target="../pivotTables/pivotTable51.xml"/><Relationship Id="rId12" Type="http://schemas.openxmlformats.org/officeDocument/2006/relationships/drawing" Target="../drawings/drawing25.xml"/><Relationship Id="rId2" Type="http://schemas.openxmlformats.org/officeDocument/2006/relationships/pivotTable" Target="../pivotTables/pivotTable46.xml"/><Relationship Id="rId1" Type="http://schemas.openxmlformats.org/officeDocument/2006/relationships/pivotTable" Target="../pivotTables/pivotTable45.xml"/><Relationship Id="rId6" Type="http://schemas.openxmlformats.org/officeDocument/2006/relationships/pivotTable" Target="../pivotTables/pivotTable50.xml"/><Relationship Id="rId11" Type="http://schemas.openxmlformats.org/officeDocument/2006/relationships/pivotTable" Target="../pivotTables/pivotTable55.xml"/><Relationship Id="rId5" Type="http://schemas.openxmlformats.org/officeDocument/2006/relationships/pivotTable" Target="../pivotTables/pivotTable49.xml"/><Relationship Id="rId10" Type="http://schemas.openxmlformats.org/officeDocument/2006/relationships/pivotTable" Target="../pivotTables/pivotTable54.xml"/><Relationship Id="rId4" Type="http://schemas.openxmlformats.org/officeDocument/2006/relationships/pivotTable" Target="../pivotTables/pivotTable48.xml"/><Relationship Id="rId9" Type="http://schemas.openxmlformats.org/officeDocument/2006/relationships/pivotTable" Target="../pivotTables/pivotTable5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8.xml"/><Relationship Id="rId2" Type="http://schemas.openxmlformats.org/officeDocument/2006/relationships/pivotTable" Target="../pivotTables/pivotTable57.xml"/><Relationship Id="rId1" Type="http://schemas.openxmlformats.org/officeDocument/2006/relationships/pivotTable" Target="../pivotTables/pivotTable56.xml"/><Relationship Id="rId6" Type="http://schemas.openxmlformats.org/officeDocument/2006/relationships/drawing" Target="../drawings/drawing31.xml"/><Relationship Id="rId5" Type="http://schemas.openxmlformats.org/officeDocument/2006/relationships/pivotTable" Target="../pivotTables/pivotTable60.xml"/><Relationship Id="rId4" Type="http://schemas.openxmlformats.org/officeDocument/2006/relationships/pivotTable" Target="../pivotTables/pivotTable59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8.xml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12" Type="http://schemas.openxmlformats.org/officeDocument/2006/relationships/drawing" Target="../drawings/drawing1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11" Type="http://schemas.openxmlformats.org/officeDocument/2006/relationships/pivotTable" Target="../pivotTables/pivotTable11.xml"/><Relationship Id="rId5" Type="http://schemas.openxmlformats.org/officeDocument/2006/relationships/pivotTable" Target="../pivotTables/pivotTable5.xml"/><Relationship Id="rId10" Type="http://schemas.openxmlformats.org/officeDocument/2006/relationships/pivotTable" Target="../pivotTables/pivotTable10.xml"/><Relationship Id="rId4" Type="http://schemas.openxmlformats.org/officeDocument/2006/relationships/pivotTable" Target="../pivotTables/pivotTable4.xml"/><Relationship Id="rId9" Type="http://schemas.openxmlformats.org/officeDocument/2006/relationships/pivotTable" Target="../pivotTables/pivotTable9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19.xml"/><Relationship Id="rId3" Type="http://schemas.openxmlformats.org/officeDocument/2006/relationships/pivotTable" Target="../pivotTables/pivotTable14.xml"/><Relationship Id="rId7" Type="http://schemas.openxmlformats.org/officeDocument/2006/relationships/pivotTable" Target="../pivotTables/pivotTable18.xml"/><Relationship Id="rId12" Type="http://schemas.openxmlformats.org/officeDocument/2006/relationships/drawing" Target="../drawings/drawing7.xml"/><Relationship Id="rId2" Type="http://schemas.openxmlformats.org/officeDocument/2006/relationships/pivotTable" Target="../pivotTables/pivotTable13.xml"/><Relationship Id="rId1" Type="http://schemas.openxmlformats.org/officeDocument/2006/relationships/pivotTable" Target="../pivotTables/pivotTable12.xml"/><Relationship Id="rId6" Type="http://schemas.openxmlformats.org/officeDocument/2006/relationships/pivotTable" Target="../pivotTables/pivotTable17.xml"/><Relationship Id="rId11" Type="http://schemas.openxmlformats.org/officeDocument/2006/relationships/pivotTable" Target="../pivotTables/pivotTable22.xml"/><Relationship Id="rId5" Type="http://schemas.openxmlformats.org/officeDocument/2006/relationships/pivotTable" Target="../pivotTables/pivotTable16.xml"/><Relationship Id="rId10" Type="http://schemas.openxmlformats.org/officeDocument/2006/relationships/pivotTable" Target="../pivotTables/pivotTable21.xml"/><Relationship Id="rId4" Type="http://schemas.openxmlformats.org/officeDocument/2006/relationships/pivotTable" Target="../pivotTables/pivotTable15.xml"/><Relationship Id="rId9" Type="http://schemas.openxmlformats.org/officeDocument/2006/relationships/pivotTable" Target="../pivotTables/pivotTable20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0.xml"/><Relationship Id="rId3" Type="http://schemas.openxmlformats.org/officeDocument/2006/relationships/pivotTable" Target="../pivotTables/pivotTable25.xml"/><Relationship Id="rId7" Type="http://schemas.openxmlformats.org/officeDocument/2006/relationships/pivotTable" Target="../pivotTables/pivotTable29.xml"/><Relationship Id="rId12" Type="http://schemas.openxmlformats.org/officeDocument/2006/relationships/drawing" Target="../drawings/drawing13.xml"/><Relationship Id="rId2" Type="http://schemas.openxmlformats.org/officeDocument/2006/relationships/pivotTable" Target="../pivotTables/pivotTable24.xml"/><Relationship Id="rId1" Type="http://schemas.openxmlformats.org/officeDocument/2006/relationships/pivotTable" Target="../pivotTables/pivotTable23.xml"/><Relationship Id="rId6" Type="http://schemas.openxmlformats.org/officeDocument/2006/relationships/pivotTable" Target="../pivotTables/pivotTable28.xml"/><Relationship Id="rId11" Type="http://schemas.openxmlformats.org/officeDocument/2006/relationships/pivotTable" Target="../pivotTables/pivotTable33.xml"/><Relationship Id="rId5" Type="http://schemas.openxmlformats.org/officeDocument/2006/relationships/pivotTable" Target="../pivotTables/pivotTable27.xml"/><Relationship Id="rId10" Type="http://schemas.openxmlformats.org/officeDocument/2006/relationships/pivotTable" Target="../pivotTables/pivotTable32.xml"/><Relationship Id="rId4" Type="http://schemas.openxmlformats.org/officeDocument/2006/relationships/pivotTable" Target="../pivotTables/pivotTable26.xml"/><Relationship Id="rId9" Type="http://schemas.openxmlformats.org/officeDocument/2006/relationships/pivotTable" Target="../pivotTables/pivotTable3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DB44B9-880D-4FD7-B06C-36AFB89FA366}">
  <dimension ref="B1:B2"/>
  <sheetViews>
    <sheetView workbookViewId="0">
      <selection activeCell="J14" sqref="J14"/>
    </sheetView>
  </sheetViews>
  <sheetFormatPr defaultRowHeight="15" x14ac:dyDescent="0.25"/>
  <sheetData>
    <row r="1" spans="2:2" x14ac:dyDescent="0.25">
      <c r="B1" s="25" t="s">
        <v>102</v>
      </c>
    </row>
    <row r="2" spans="2:2" x14ac:dyDescent="0.25">
      <c r="B2" t="str" cm="1">
        <f t="array" aca="1" ref="B2" ca="1">LEFT(CELL("filename",$A$1),FIND("[",CELL("filename",$A$1)) - 1)</f>
        <v>C:\Robota\ETS2\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31ABB-5439-4D8D-8F79-74CE5F041EA9}">
  <dimension ref="B1:T383"/>
  <sheetViews>
    <sheetView topLeftCell="A313" zoomScale="85" zoomScaleNormal="85" workbookViewId="0">
      <selection activeCell="AB250" sqref="AB250"/>
    </sheetView>
  </sheetViews>
  <sheetFormatPr defaultRowHeight="16.5" x14ac:dyDescent="0.3"/>
  <cols>
    <col min="1" max="1" width="9.140625" style="1"/>
    <col min="2" max="2" width="25.5703125" style="1" customWidth="1"/>
    <col min="3" max="3" width="12.5703125" style="1" customWidth="1"/>
    <col min="4" max="11" width="9.140625" style="1"/>
    <col min="12" max="12" width="25.42578125" style="1" customWidth="1"/>
    <col min="13" max="16384" width="9.140625" style="1"/>
  </cols>
  <sheetData>
    <row r="1" spans="2:20" x14ac:dyDescent="0.3">
      <c r="B1" s="26" t="s">
        <v>104</v>
      </c>
      <c r="C1" s="1" t="s" vm="9">
        <v>88</v>
      </c>
      <c r="L1" s="26" t="s">
        <v>104</v>
      </c>
      <c r="M1" s="1" t="s" vm="9">
        <v>88</v>
      </c>
    </row>
    <row r="3" spans="2:20" x14ac:dyDescent="0.3">
      <c r="B3" s="26" t="s">
        <v>110</v>
      </c>
      <c r="C3" s="26" t="s">
        <v>107</v>
      </c>
      <c r="L3" s="26" t="s">
        <v>110</v>
      </c>
      <c r="M3" s="26" t="s">
        <v>107</v>
      </c>
    </row>
    <row r="4" spans="2:20" x14ac:dyDescent="0.3">
      <c r="B4" s="26" t="s">
        <v>108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106</v>
      </c>
      <c r="L4" s="26" t="s">
        <v>109</v>
      </c>
      <c r="M4" s="5" t="s">
        <v>5</v>
      </c>
      <c r="N4" s="5" t="s">
        <v>6</v>
      </c>
      <c r="O4" s="5" t="s">
        <v>7</v>
      </c>
      <c r="P4" s="5" t="s">
        <v>8</v>
      </c>
      <c r="Q4" s="5" t="s">
        <v>9</v>
      </c>
      <c r="R4" s="5" t="s">
        <v>10</v>
      </c>
      <c r="S4" s="5" t="s">
        <v>11</v>
      </c>
      <c r="T4" s="5" t="s">
        <v>106</v>
      </c>
    </row>
    <row r="5" spans="2:20" x14ac:dyDescent="0.3">
      <c r="B5" s="27">
        <v>60</v>
      </c>
      <c r="C5" s="5"/>
      <c r="D5" s="5"/>
      <c r="E5" s="5"/>
      <c r="F5" s="5"/>
      <c r="G5" s="5"/>
      <c r="H5" s="5"/>
      <c r="I5" s="5"/>
      <c r="J5" s="5"/>
      <c r="L5" s="27" t="s">
        <v>3</v>
      </c>
      <c r="M5" s="5"/>
      <c r="N5" s="5"/>
      <c r="O5" s="5"/>
      <c r="P5" s="5"/>
      <c r="Q5" s="5"/>
      <c r="R5" s="5"/>
      <c r="S5" s="5"/>
      <c r="T5" s="5"/>
    </row>
    <row r="6" spans="2:20" x14ac:dyDescent="0.3">
      <c r="B6" s="28" t="s">
        <v>3</v>
      </c>
      <c r="C6" s="29">
        <v>84.814308984713989</v>
      </c>
      <c r="D6" s="29">
        <v>197.19326838946003</v>
      </c>
      <c r="E6" s="29">
        <v>309.57222779420601</v>
      </c>
      <c r="F6" s="29">
        <v>420.53761538254031</v>
      </c>
      <c r="G6" s="29">
        <v>532.91657478728621</v>
      </c>
      <c r="H6" s="29">
        <v>643.88196237562033</v>
      </c>
      <c r="I6" s="29">
        <v>957.51071491194182</v>
      </c>
      <c r="J6" s="29">
        <v>449.48952466082409</v>
      </c>
      <c r="K6" s="1">
        <f>GETPIVOTDATA("[Measures].[Average of náklady na ETS2 [€/rok s DPH]]]",$B$3,"[Spolu].[typ budovy]","[Spolu].[typ budovy].&amp;[byt]","[Spolu].[energetická trieda]","[Spolu].[energetická trieda].&amp;[G]","[Spolu].[vykur. podl. plocha [m²]]]","[Spolu].[vykur. podl. plocha [m²]]].&amp;[60]")/GETPIVOTDATA("[Measures].[Average of náklady na ETS2 [€/rok s DPH]]]",$B$3,"[Spolu].[typ budovy]","[Spolu].[typ budovy].&amp;[byt]","[Spolu].[energetická trieda]","[Spolu].[energetická trieda].&amp;[F]","[Spolu].[vykur. podl. plocha [m²]]]","[Spolu].[vykur. podl. plocha [m²]]].&amp;[60]")</f>
        <v>1.4870904464836685</v>
      </c>
      <c r="L6" s="28">
        <v>60</v>
      </c>
      <c r="M6" s="29">
        <v>84.814308984713989</v>
      </c>
      <c r="N6" s="29">
        <v>197.19326838946003</v>
      </c>
      <c r="O6" s="29">
        <v>309.57222779420601</v>
      </c>
      <c r="P6" s="29">
        <v>420.53761538254031</v>
      </c>
      <c r="Q6" s="29">
        <v>532.91657478728621</v>
      </c>
      <c r="R6" s="29">
        <v>643.88196237562033</v>
      </c>
      <c r="S6" s="29">
        <v>957.51071491194182</v>
      </c>
      <c r="T6" s="29">
        <v>449.48952466082409</v>
      </c>
    </row>
    <row r="7" spans="2:20" x14ac:dyDescent="0.3">
      <c r="B7" s="28" t="s">
        <v>1</v>
      </c>
      <c r="C7" s="29">
        <v>116.61967485398175</v>
      </c>
      <c r="D7" s="29">
        <v>273.52614647570266</v>
      </c>
      <c r="E7" s="29">
        <v>429.01904628101158</v>
      </c>
      <c r="F7" s="29">
        <v>584.51194608632045</v>
      </c>
      <c r="G7" s="29">
        <v>740.00484589162966</v>
      </c>
      <c r="H7" s="29">
        <v>895.49774569693852</v>
      </c>
      <c r="I7" s="29">
        <v>1416.0803390161163</v>
      </c>
      <c r="J7" s="29">
        <v>636.46567775738572</v>
      </c>
      <c r="L7" s="28">
        <v>80</v>
      </c>
      <c r="M7" s="29">
        <v>113.085745312952</v>
      </c>
      <c r="N7" s="29">
        <v>262.92435785261335</v>
      </c>
      <c r="O7" s="29">
        <v>412.76297039227484</v>
      </c>
      <c r="P7" s="29">
        <v>560.71682051005371</v>
      </c>
      <c r="Q7" s="29">
        <v>710.55543304971491</v>
      </c>
      <c r="R7" s="29">
        <v>858.50928316749389</v>
      </c>
      <c r="S7" s="29">
        <v>1276.6809532159225</v>
      </c>
      <c r="T7" s="29">
        <v>599.31936621443242</v>
      </c>
    </row>
    <row r="8" spans="2:20" x14ac:dyDescent="0.3">
      <c r="B8" s="27">
        <v>80</v>
      </c>
      <c r="C8" s="5"/>
      <c r="D8" s="5"/>
      <c r="E8" s="5"/>
      <c r="F8" s="5"/>
      <c r="G8" s="5"/>
      <c r="H8" s="5"/>
      <c r="I8" s="5"/>
      <c r="J8" s="5"/>
      <c r="L8" s="28">
        <v>100</v>
      </c>
      <c r="M8" s="29">
        <v>141.35718164119001</v>
      </c>
      <c r="N8" s="29">
        <v>328.65544731576671</v>
      </c>
      <c r="O8" s="29">
        <v>515.95371299034343</v>
      </c>
      <c r="P8" s="29">
        <v>700.89602563756694</v>
      </c>
      <c r="Q8" s="29">
        <v>888.19429131214395</v>
      </c>
      <c r="R8" s="29">
        <v>1073.1366039593672</v>
      </c>
      <c r="S8" s="29">
        <v>1595.8511915199028</v>
      </c>
      <c r="T8" s="29">
        <v>749.14920776804036</v>
      </c>
    </row>
    <row r="9" spans="2:20" x14ac:dyDescent="0.3">
      <c r="B9" s="28" t="s">
        <v>3</v>
      </c>
      <c r="C9" s="29">
        <v>113.085745312952</v>
      </c>
      <c r="D9" s="29">
        <v>262.92435785261335</v>
      </c>
      <c r="E9" s="29">
        <v>412.76297039227484</v>
      </c>
      <c r="F9" s="29">
        <v>560.71682051005371</v>
      </c>
      <c r="G9" s="29">
        <v>710.55543304971491</v>
      </c>
      <c r="H9" s="29">
        <v>858.50928316749389</v>
      </c>
      <c r="I9" s="29">
        <v>1276.6809532159225</v>
      </c>
      <c r="J9" s="29">
        <v>599.31936621443242</v>
      </c>
      <c r="L9" s="28">
        <v>150</v>
      </c>
      <c r="M9" s="29">
        <v>212.03577246178503</v>
      </c>
      <c r="N9" s="29">
        <v>492.9831709736502</v>
      </c>
      <c r="O9" s="29">
        <v>773.93056948551509</v>
      </c>
      <c r="P9" s="29">
        <v>1051.3440384563505</v>
      </c>
      <c r="Q9" s="29">
        <v>1332.2914369682157</v>
      </c>
      <c r="R9" s="29">
        <v>1609.7049059390511</v>
      </c>
      <c r="S9" s="29">
        <v>2393.7767872798545</v>
      </c>
      <c r="T9" s="29">
        <v>1123.7238116520602</v>
      </c>
    </row>
    <row r="10" spans="2:20" x14ac:dyDescent="0.3">
      <c r="B10" s="28" t="s">
        <v>1</v>
      </c>
      <c r="C10" s="29">
        <v>155.49289980530898</v>
      </c>
      <c r="D10" s="29">
        <v>364.70152863427018</v>
      </c>
      <c r="E10" s="29">
        <v>572.02539504134882</v>
      </c>
      <c r="F10" s="29">
        <v>779.34926144842746</v>
      </c>
      <c r="G10" s="29">
        <v>986.67312785550598</v>
      </c>
      <c r="H10" s="29">
        <v>1193.9969942625846</v>
      </c>
      <c r="I10" s="29">
        <v>1888.1071186881543</v>
      </c>
      <c r="J10" s="29">
        <v>848.62090367651444</v>
      </c>
      <c r="L10" s="28">
        <v>200</v>
      </c>
      <c r="M10" s="29">
        <v>282.71436328238002</v>
      </c>
      <c r="N10" s="29">
        <v>657.31089463153342</v>
      </c>
      <c r="O10" s="29">
        <v>1031.9074259806869</v>
      </c>
      <c r="P10" s="29">
        <v>1401.7920512751339</v>
      </c>
      <c r="Q10" s="29">
        <v>1776.3885826242879</v>
      </c>
      <c r="R10" s="29">
        <v>2146.2732079187344</v>
      </c>
      <c r="S10" s="29">
        <v>3191.7023830398057</v>
      </c>
      <c r="T10" s="29">
        <v>1498.2984155360807</v>
      </c>
    </row>
    <row r="11" spans="2:20" x14ac:dyDescent="0.3">
      <c r="B11" s="27">
        <v>100</v>
      </c>
      <c r="C11" s="5"/>
      <c r="D11" s="5"/>
      <c r="E11" s="5"/>
      <c r="F11" s="5"/>
      <c r="G11" s="5"/>
      <c r="H11" s="5"/>
      <c r="I11" s="5"/>
      <c r="J11" s="5"/>
      <c r="L11" s="28">
        <v>250</v>
      </c>
      <c r="M11" s="29">
        <v>353.39295410297501</v>
      </c>
      <c r="N11" s="29">
        <v>821.63861828941674</v>
      </c>
      <c r="O11" s="29">
        <v>1289.8842824758588</v>
      </c>
      <c r="P11" s="29">
        <v>1752.2400640939179</v>
      </c>
      <c r="Q11" s="29">
        <v>2220.4857282803591</v>
      </c>
      <c r="R11" s="29">
        <v>2682.8415098984187</v>
      </c>
      <c r="S11" s="29">
        <v>3989.6279787997573</v>
      </c>
      <c r="T11" s="29">
        <v>1872.8730194201005</v>
      </c>
    </row>
    <row r="12" spans="2:20" x14ac:dyDescent="0.3">
      <c r="B12" s="28" t="s">
        <v>3</v>
      </c>
      <c r="C12" s="29">
        <v>141.35718164119001</v>
      </c>
      <c r="D12" s="29">
        <v>328.65544731576671</v>
      </c>
      <c r="E12" s="29">
        <v>515.95371299034343</v>
      </c>
      <c r="F12" s="29">
        <v>700.89602563756694</v>
      </c>
      <c r="G12" s="29">
        <v>888.19429131214395</v>
      </c>
      <c r="H12" s="29">
        <v>1073.1366039593672</v>
      </c>
      <c r="I12" s="29">
        <v>1595.8511915199028</v>
      </c>
      <c r="J12" s="29">
        <v>749.14920776804036</v>
      </c>
      <c r="L12" s="27" t="s">
        <v>1</v>
      </c>
      <c r="M12" s="5"/>
      <c r="N12" s="5"/>
      <c r="O12" s="5"/>
      <c r="P12" s="5"/>
      <c r="Q12" s="5"/>
      <c r="R12" s="5"/>
      <c r="S12" s="5"/>
      <c r="T12" s="5"/>
    </row>
    <row r="13" spans="2:20" x14ac:dyDescent="0.3">
      <c r="B13" s="28" t="s">
        <v>1</v>
      </c>
      <c r="C13" s="29">
        <v>194.36612475663625</v>
      </c>
      <c r="D13" s="29">
        <v>455.8769107928378</v>
      </c>
      <c r="E13" s="29">
        <v>715.03174380168616</v>
      </c>
      <c r="F13" s="29">
        <v>974.18657681053401</v>
      </c>
      <c r="G13" s="29">
        <v>1233.3414098193825</v>
      </c>
      <c r="H13" s="29">
        <v>1492.4962428282311</v>
      </c>
      <c r="I13" s="29">
        <v>2360.1338983601931</v>
      </c>
      <c r="J13" s="29">
        <v>1060.7761295956429</v>
      </c>
      <c r="L13" s="28">
        <v>60</v>
      </c>
      <c r="M13" s="29">
        <v>116.61967485398175</v>
      </c>
      <c r="N13" s="29">
        <v>273.52614647570266</v>
      </c>
      <c r="O13" s="29">
        <v>429.01904628101158</v>
      </c>
      <c r="P13" s="29">
        <v>584.51194608632045</v>
      </c>
      <c r="Q13" s="29">
        <v>740.00484589162966</v>
      </c>
      <c r="R13" s="29">
        <v>895.49774569693852</v>
      </c>
      <c r="S13" s="29">
        <v>1416.0803390161163</v>
      </c>
      <c r="T13" s="29">
        <v>636.46567775738572</v>
      </c>
    </row>
    <row r="14" spans="2:20" x14ac:dyDescent="0.3">
      <c r="B14" s="27">
        <v>150</v>
      </c>
      <c r="C14" s="5"/>
      <c r="D14" s="5"/>
      <c r="E14" s="5"/>
      <c r="F14" s="5"/>
      <c r="G14" s="5"/>
      <c r="H14" s="5"/>
      <c r="I14" s="5"/>
      <c r="J14" s="5"/>
      <c r="L14" s="28">
        <v>80</v>
      </c>
      <c r="M14" s="29">
        <v>155.49289980530898</v>
      </c>
      <c r="N14" s="29">
        <v>364.70152863427018</v>
      </c>
      <c r="O14" s="29">
        <v>572.02539504134882</v>
      </c>
      <c r="P14" s="29">
        <v>779.34926144842746</v>
      </c>
      <c r="Q14" s="29">
        <v>986.67312785550598</v>
      </c>
      <c r="R14" s="29">
        <v>1193.9969942625846</v>
      </c>
      <c r="S14" s="29">
        <v>1888.1071186881543</v>
      </c>
      <c r="T14" s="29">
        <v>848.62090367651444</v>
      </c>
    </row>
    <row r="15" spans="2:20" x14ac:dyDescent="0.3">
      <c r="B15" s="28" t="s">
        <v>3</v>
      </c>
      <c r="C15" s="29">
        <v>212.03577246178503</v>
      </c>
      <c r="D15" s="29">
        <v>492.9831709736502</v>
      </c>
      <c r="E15" s="29">
        <v>773.93056948551509</v>
      </c>
      <c r="F15" s="29">
        <v>1051.3440384563505</v>
      </c>
      <c r="G15" s="29">
        <v>1332.2914369682157</v>
      </c>
      <c r="H15" s="29">
        <v>1609.7049059390511</v>
      </c>
      <c r="I15" s="29">
        <v>2393.7767872798545</v>
      </c>
      <c r="J15" s="29">
        <v>1123.7238116520602</v>
      </c>
      <c r="L15" s="28">
        <v>100</v>
      </c>
      <c r="M15" s="29">
        <v>194.36612475663625</v>
      </c>
      <c r="N15" s="29">
        <v>455.8769107928378</v>
      </c>
      <c r="O15" s="29">
        <v>715.03174380168616</v>
      </c>
      <c r="P15" s="29">
        <v>974.18657681053401</v>
      </c>
      <c r="Q15" s="29">
        <v>1233.3414098193825</v>
      </c>
      <c r="R15" s="29">
        <v>1492.4962428282311</v>
      </c>
      <c r="S15" s="29">
        <v>2360.1338983601931</v>
      </c>
      <c r="T15" s="29">
        <v>1060.7761295956429</v>
      </c>
    </row>
    <row r="16" spans="2:20" x14ac:dyDescent="0.3">
      <c r="B16" s="28" t="s">
        <v>1</v>
      </c>
      <c r="C16" s="29">
        <v>291.54918713495442</v>
      </c>
      <c r="D16" s="29">
        <v>683.81536618925668</v>
      </c>
      <c r="E16" s="29">
        <v>1072.5476157025287</v>
      </c>
      <c r="F16" s="29">
        <v>1461.2798652158019</v>
      </c>
      <c r="G16" s="29">
        <v>1850.0121147290743</v>
      </c>
      <c r="H16" s="29">
        <v>2238.7443642423464</v>
      </c>
      <c r="I16" s="29">
        <v>3540.2008475402904</v>
      </c>
      <c r="J16" s="29">
        <v>1591.1641943934646</v>
      </c>
      <c r="L16" s="28">
        <v>150</v>
      </c>
      <c r="M16" s="29">
        <v>291.54918713495442</v>
      </c>
      <c r="N16" s="29">
        <v>683.81536618925668</v>
      </c>
      <c r="O16" s="29">
        <v>1072.5476157025287</v>
      </c>
      <c r="P16" s="29">
        <v>1461.2798652158019</v>
      </c>
      <c r="Q16" s="29">
        <v>1850.0121147290743</v>
      </c>
      <c r="R16" s="29">
        <v>2238.7443642423464</v>
      </c>
      <c r="S16" s="29">
        <v>3540.2008475402904</v>
      </c>
      <c r="T16" s="29">
        <v>1591.1641943934646</v>
      </c>
    </row>
    <row r="17" spans="2:20" x14ac:dyDescent="0.3">
      <c r="B17" s="27">
        <v>200</v>
      </c>
      <c r="C17" s="5"/>
      <c r="D17" s="5"/>
      <c r="E17" s="5"/>
      <c r="F17" s="5"/>
      <c r="G17" s="5"/>
      <c r="H17" s="5"/>
      <c r="I17" s="5"/>
      <c r="J17" s="5"/>
      <c r="L17" s="28">
        <v>200</v>
      </c>
      <c r="M17" s="29">
        <v>388.73224951327251</v>
      </c>
      <c r="N17" s="29">
        <v>911.75382158567561</v>
      </c>
      <c r="O17" s="29">
        <v>1430.0634876033723</v>
      </c>
      <c r="P17" s="29">
        <v>1948.373153621068</v>
      </c>
      <c r="Q17" s="29">
        <v>2466.6828196387651</v>
      </c>
      <c r="R17" s="29">
        <v>2984.9924856564621</v>
      </c>
      <c r="S17" s="29">
        <v>4720.2677967203863</v>
      </c>
      <c r="T17" s="29">
        <v>2121.5522591912859</v>
      </c>
    </row>
    <row r="18" spans="2:20" x14ac:dyDescent="0.3">
      <c r="B18" s="28" t="s">
        <v>3</v>
      </c>
      <c r="C18" s="29">
        <v>282.71436328238002</v>
      </c>
      <c r="D18" s="29">
        <v>657.31089463153342</v>
      </c>
      <c r="E18" s="29">
        <v>1031.9074259806869</v>
      </c>
      <c r="F18" s="29">
        <v>1401.7920512751339</v>
      </c>
      <c r="G18" s="29">
        <v>1776.3885826242879</v>
      </c>
      <c r="H18" s="29">
        <v>2146.2732079187344</v>
      </c>
      <c r="I18" s="29">
        <v>3191.7023830398057</v>
      </c>
      <c r="J18" s="29">
        <v>1498.2984155360807</v>
      </c>
      <c r="L18" s="28">
        <v>250</v>
      </c>
      <c r="M18" s="29">
        <v>485.91531189159048</v>
      </c>
      <c r="N18" s="29">
        <v>1139.6922769820944</v>
      </c>
      <c r="O18" s="29">
        <v>1787.5793595042151</v>
      </c>
      <c r="P18" s="29">
        <v>2435.4664420263357</v>
      </c>
      <c r="Q18" s="29">
        <v>3083.3535245484559</v>
      </c>
      <c r="R18" s="29">
        <v>3731.2406070705783</v>
      </c>
      <c r="S18" s="29">
        <v>5900.3347459004835</v>
      </c>
      <c r="T18" s="29">
        <v>2651.9403239891058</v>
      </c>
    </row>
    <row r="19" spans="2:20" x14ac:dyDescent="0.3">
      <c r="B19" s="28" t="s">
        <v>1</v>
      </c>
      <c r="C19" s="29">
        <v>388.73224951327251</v>
      </c>
      <c r="D19" s="29">
        <v>911.75382158567561</v>
      </c>
      <c r="E19" s="29">
        <v>1430.0634876033723</v>
      </c>
      <c r="F19" s="29">
        <v>1948.373153621068</v>
      </c>
      <c r="G19" s="29">
        <v>2466.6828196387651</v>
      </c>
      <c r="H19" s="29">
        <v>2984.9924856564621</v>
      </c>
      <c r="I19" s="29">
        <v>4720.2677967203863</v>
      </c>
      <c r="J19" s="29">
        <v>2121.5522591912859</v>
      </c>
      <c r="L19" s="27" t="s">
        <v>106</v>
      </c>
      <c r="M19" s="29">
        <v>235.00631447847832</v>
      </c>
      <c r="N19" s="29">
        <v>549.17265067602352</v>
      </c>
      <c r="O19" s="29">
        <v>861.68981975442091</v>
      </c>
      <c r="P19" s="29">
        <v>1172.557821713671</v>
      </c>
      <c r="Q19" s="29">
        <v>1485.074990792069</v>
      </c>
      <c r="R19" s="29">
        <v>1795.9429927513197</v>
      </c>
      <c r="S19" s="29">
        <v>2769.1895629160681</v>
      </c>
      <c r="T19" s="29">
        <v>1266.9477361545783</v>
      </c>
    </row>
    <row r="20" spans="2:20" x14ac:dyDescent="0.3">
      <c r="B20" s="27">
        <v>250</v>
      </c>
      <c r="C20" s="5"/>
      <c r="D20" s="5"/>
      <c r="E20" s="5"/>
      <c r="F20" s="5"/>
      <c r="G20" s="5"/>
      <c r="H20" s="5"/>
      <c r="I20" s="5"/>
      <c r="J20" s="5"/>
      <c r="L20"/>
      <c r="M20"/>
      <c r="N20"/>
      <c r="O20"/>
      <c r="P20"/>
      <c r="Q20"/>
      <c r="R20"/>
      <c r="S20"/>
      <c r="T20"/>
    </row>
    <row r="21" spans="2:20" x14ac:dyDescent="0.3">
      <c r="B21" s="28" t="s">
        <v>3</v>
      </c>
      <c r="C21" s="29">
        <v>353.39295410297501</v>
      </c>
      <c r="D21" s="29">
        <v>821.63861828941674</v>
      </c>
      <c r="E21" s="29">
        <v>1289.8842824758588</v>
      </c>
      <c r="F21" s="29">
        <v>1752.2400640939179</v>
      </c>
      <c r="G21" s="29">
        <v>2220.4857282803591</v>
      </c>
      <c r="H21" s="29">
        <v>2682.8415098984187</v>
      </c>
      <c r="I21" s="29">
        <v>3989.6279787997573</v>
      </c>
      <c r="J21" s="29">
        <v>1872.8730194201005</v>
      </c>
      <c r="L21"/>
      <c r="M21"/>
      <c r="N21"/>
      <c r="O21"/>
      <c r="P21"/>
      <c r="Q21"/>
      <c r="R21"/>
      <c r="S21"/>
      <c r="T21"/>
    </row>
    <row r="22" spans="2:20" x14ac:dyDescent="0.3">
      <c r="B22" s="28" t="s">
        <v>1</v>
      </c>
      <c r="C22" s="29">
        <v>485.91531189159048</v>
      </c>
      <c r="D22" s="29">
        <v>1139.6922769820944</v>
      </c>
      <c r="E22" s="29">
        <v>1787.5793595042151</v>
      </c>
      <c r="F22" s="29">
        <v>2435.4664420263357</v>
      </c>
      <c r="G22" s="29">
        <v>3083.3535245484559</v>
      </c>
      <c r="H22" s="29">
        <v>3731.2406070705783</v>
      </c>
      <c r="I22" s="29">
        <v>5900.3347459004835</v>
      </c>
      <c r="J22" s="29">
        <v>2651.9403239891058</v>
      </c>
      <c r="L22"/>
      <c r="M22"/>
      <c r="N22"/>
      <c r="O22"/>
      <c r="P22"/>
      <c r="Q22"/>
      <c r="R22"/>
      <c r="S22"/>
      <c r="T22"/>
    </row>
    <row r="23" spans="2:20" x14ac:dyDescent="0.3">
      <c r="B23" s="27" t="s">
        <v>106</v>
      </c>
      <c r="C23" s="29">
        <v>235.00631447847832</v>
      </c>
      <c r="D23" s="29">
        <v>549.17265067602352</v>
      </c>
      <c r="E23" s="29">
        <v>861.68981975442091</v>
      </c>
      <c r="F23" s="29">
        <v>1172.557821713671</v>
      </c>
      <c r="G23" s="29">
        <v>1485.074990792069</v>
      </c>
      <c r="H23" s="29">
        <v>1795.9429927513197</v>
      </c>
      <c r="I23" s="29">
        <v>2769.1895629160681</v>
      </c>
      <c r="J23" s="29">
        <v>1266.9477361545783</v>
      </c>
      <c r="L23"/>
      <c r="M23"/>
      <c r="N23"/>
      <c r="O23"/>
      <c r="P23"/>
      <c r="Q23"/>
      <c r="R23"/>
      <c r="S23"/>
      <c r="T23"/>
    </row>
    <row r="76" spans="2:20" x14ac:dyDescent="0.3">
      <c r="B76" s="26" t="s">
        <v>104</v>
      </c>
      <c r="C76" s="1" t="s" vm="9">
        <v>88</v>
      </c>
      <c r="L76" s="26" t="s">
        <v>104</v>
      </c>
      <c r="M76" s="1" t="s" vm="9">
        <v>88</v>
      </c>
    </row>
    <row r="77" spans="2:20" x14ac:dyDescent="0.3">
      <c r="B77" s="26" t="s">
        <v>105</v>
      </c>
      <c r="C77" s="1" t="s" vm="2">
        <v>19</v>
      </c>
      <c r="L77" s="26" t="s">
        <v>105</v>
      </c>
      <c r="M77" s="1" t="s" vm="2">
        <v>19</v>
      </c>
    </row>
    <row r="79" spans="2:20" x14ac:dyDescent="0.3">
      <c r="B79" s="26" t="s">
        <v>110</v>
      </c>
      <c r="C79" s="26" t="s">
        <v>107</v>
      </c>
      <c r="L79" s="26" t="s">
        <v>110</v>
      </c>
      <c r="M79" s="26" t="s">
        <v>107</v>
      </c>
    </row>
    <row r="80" spans="2:20" x14ac:dyDescent="0.3">
      <c r="B80" s="26" t="s">
        <v>108</v>
      </c>
      <c r="C80" s="5" t="s">
        <v>5</v>
      </c>
      <c r="D80" s="5" t="s">
        <v>6</v>
      </c>
      <c r="E80" s="5" t="s">
        <v>7</v>
      </c>
      <c r="F80" s="5" t="s">
        <v>8</v>
      </c>
      <c r="G80" s="5" t="s">
        <v>9</v>
      </c>
      <c r="H80" s="5" t="s">
        <v>10</v>
      </c>
      <c r="I80" s="5" t="s">
        <v>11</v>
      </c>
      <c r="J80" s="5" t="s">
        <v>106</v>
      </c>
      <c r="L80" s="26" t="s">
        <v>109</v>
      </c>
      <c r="M80" s="5" t="s">
        <v>5</v>
      </c>
      <c r="N80" s="5" t="s">
        <v>6</v>
      </c>
      <c r="O80" s="5" t="s">
        <v>7</v>
      </c>
      <c r="P80" s="5" t="s">
        <v>8</v>
      </c>
      <c r="Q80" s="5" t="s">
        <v>9</v>
      </c>
      <c r="R80" s="5" t="s">
        <v>10</v>
      </c>
      <c r="S80" s="5" t="s">
        <v>11</v>
      </c>
      <c r="T80" s="5" t="s">
        <v>106</v>
      </c>
    </row>
    <row r="81" spans="2:20" x14ac:dyDescent="0.3">
      <c r="B81" s="27">
        <v>60</v>
      </c>
      <c r="C81" s="5"/>
      <c r="D81" s="5"/>
      <c r="E81" s="5"/>
      <c r="F81" s="5"/>
      <c r="G81" s="5"/>
      <c r="H81" s="5"/>
      <c r="I81" s="5"/>
      <c r="J81" s="5"/>
      <c r="L81" s="27" t="s">
        <v>3</v>
      </c>
      <c r="M81" s="5"/>
      <c r="N81" s="5"/>
      <c r="O81" s="5"/>
      <c r="P81" s="5"/>
      <c r="Q81" s="5"/>
      <c r="R81" s="5"/>
      <c r="S81" s="5"/>
      <c r="T81" s="5"/>
    </row>
    <row r="82" spans="2:20" x14ac:dyDescent="0.3">
      <c r="B82" s="28" t="s">
        <v>3</v>
      </c>
      <c r="C82" s="29">
        <v>59.366715989128387</v>
      </c>
      <c r="D82" s="29">
        <v>138.02761467472354</v>
      </c>
      <c r="E82" s="29">
        <v>216.68851336031867</v>
      </c>
      <c r="F82" s="29">
        <v>294.35996677942831</v>
      </c>
      <c r="G82" s="29">
        <v>373.02086546502346</v>
      </c>
      <c r="H82" s="29">
        <v>450.69231888413304</v>
      </c>
      <c r="I82" s="29">
        <v>670.22024171616511</v>
      </c>
      <c r="J82" s="29">
        <v>314.62517669556007</v>
      </c>
      <c r="L82" s="28">
        <v>60</v>
      </c>
      <c r="M82" s="29">
        <v>59.366715989128387</v>
      </c>
      <c r="N82" s="29">
        <v>138.02761467472354</v>
      </c>
      <c r="O82" s="29">
        <v>216.68851336031867</v>
      </c>
      <c r="P82" s="29">
        <v>294.35996677942831</v>
      </c>
      <c r="Q82" s="29">
        <v>373.02086546502346</v>
      </c>
      <c r="R82" s="29">
        <v>450.69231888413304</v>
      </c>
      <c r="S82" s="29">
        <v>670.22024171616511</v>
      </c>
      <c r="T82" s="29">
        <v>314.62517669556007</v>
      </c>
    </row>
    <row r="83" spans="2:20" x14ac:dyDescent="0.3">
      <c r="B83" s="28" t="s">
        <v>1</v>
      </c>
      <c r="C83" s="29">
        <v>81.629234485051541</v>
      </c>
      <c r="D83" s="29">
        <v>191.45765906493907</v>
      </c>
      <c r="E83" s="29">
        <v>300.29663837834119</v>
      </c>
      <c r="F83" s="29">
        <v>409.13561769174316</v>
      </c>
      <c r="G83" s="29">
        <v>517.97459700514526</v>
      </c>
      <c r="H83" s="29">
        <v>626.81357631854723</v>
      </c>
      <c r="I83" s="29">
        <v>991.20113469662192</v>
      </c>
      <c r="J83" s="29">
        <v>445.50120823434139</v>
      </c>
      <c r="L83" s="28">
        <v>80</v>
      </c>
      <c r="M83" s="29">
        <v>79.155621318837873</v>
      </c>
      <c r="N83" s="29">
        <v>184.03681956629802</v>
      </c>
      <c r="O83" s="29">
        <v>288.91801781375818</v>
      </c>
      <c r="P83" s="29">
        <v>392.47995570590439</v>
      </c>
      <c r="Q83" s="29">
        <v>497.36115395336446</v>
      </c>
      <c r="R83" s="29">
        <v>600.92309184551084</v>
      </c>
      <c r="S83" s="29">
        <v>893.626988954887</v>
      </c>
      <c r="T83" s="29">
        <v>419.50023559408015</v>
      </c>
    </row>
    <row r="84" spans="2:20" x14ac:dyDescent="0.3">
      <c r="B84" s="27">
        <v>80</v>
      </c>
      <c r="C84" s="5"/>
      <c r="D84" s="5"/>
      <c r="E84" s="5"/>
      <c r="F84" s="5"/>
      <c r="G84" s="5"/>
      <c r="H84" s="5"/>
      <c r="I84" s="5"/>
      <c r="J84" s="5"/>
      <c r="L84" s="28">
        <v>100</v>
      </c>
      <c r="M84" s="29">
        <v>98.944526648547324</v>
      </c>
      <c r="N84" s="29">
        <v>230.04602445787251</v>
      </c>
      <c r="O84" s="29">
        <v>361.14752226719764</v>
      </c>
      <c r="P84" s="29">
        <v>490.59994463238053</v>
      </c>
      <c r="Q84" s="29">
        <v>621.70144244170569</v>
      </c>
      <c r="R84" s="29">
        <v>751.15386480688846</v>
      </c>
      <c r="S84" s="29">
        <v>1117.0337361936085</v>
      </c>
      <c r="T84" s="29">
        <v>524.37529449260012</v>
      </c>
    </row>
    <row r="85" spans="2:20" x14ac:dyDescent="0.3">
      <c r="B85" s="28" t="s">
        <v>3</v>
      </c>
      <c r="C85" s="29">
        <v>79.155621318837873</v>
      </c>
      <c r="D85" s="29">
        <v>184.03681956629802</v>
      </c>
      <c r="E85" s="29">
        <v>288.91801781375818</v>
      </c>
      <c r="F85" s="29">
        <v>392.47995570590439</v>
      </c>
      <c r="G85" s="29">
        <v>497.36115395336446</v>
      </c>
      <c r="H85" s="29">
        <v>600.92309184551084</v>
      </c>
      <c r="I85" s="29">
        <v>893.626988954887</v>
      </c>
      <c r="J85" s="29">
        <v>419.50023559408015</v>
      </c>
      <c r="L85" s="28">
        <v>150</v>
      </c>
      <c r="M85" s="29">
        <v>148.41678997282099</v>
      </c>
      <c r="N85" s="29">
        <v>345.06903668680883</v>
      </c>
      <c r="O85" s="29">
        <v>541.72128340079666</v>
      </c>
      <c r="P85" s="29">
        <v>735.89991694857065</v>
      </c>
      <c r="Q85" s="29">
        <v>932.55216366255854</v>
      </c>
      <c r="R85" s="29">
        <v>1126.7307972103329</v>
      </c>
      <c r="S85" s="29">
        <v>1675.5506042904126</v>
      </c>
      <c r="T85" s="29">
        <v>786.56294173890012</v>
      </c>
    </row>
    <row r="86" spans="2:20" x14ac:dyDescent="0.3">
      <c r="B86" s="28" t="s">
        <v>1</v>
      </c>
      <c r="C86" s="29">
        <v>108.83897931340205</v>
      </c>
      <c r="D86" s="29">
        <v>255.27687875325205</v>
      </c>
      <c r="E86" s="29">
        <v>400.39551783778819</v>
      </c>
      <c r="F86" s="29">
        <v>545.51415692232422</v>
      </c>
      <c r="G86" s="29">
        <v>690.63279600686019</v>
      </c>
      <c r="H86" s="29">
        <v>835.75143509139627</v>
      </c>
      <c r="I86" s="29">
        <v>1321.6015129288292</v>
      </c>
      <c r="J86" s="29">
        <v>594.00161097912178</v>
      </c>
      <c r="L86" s="28">
        <v>200</v>
      </c>
      <c r="M86" s="29">
        <v>197.88905329709465</v>
      </c>
      <c r="N86" s="29">
        <v>460.09204891574501</v>
      </c>
      <c r="O86" s="29">
        <v>722.29504453439529</v>
      </c>
      <c r="P86" s="29">
        <v>981.19988926476105</v>
      </c>
      <c r="Q86" s="29">
        <v>1243.4028848834114</v>
      </c>
      <c r="R86" s="29">
        <v>1502.3077296137769</v>
      </c>
      <c r="S86" s="29">
        <v>2234.0674723872171</v>
      </c>
      <c r="T86" s="29">
        <v>1048.7505889852002</v>
      </c>
    </row>
    <row r="87" spans="2:20" x14ac:dyDescent="0.3">
      <c r="B87" s="27">
        <v>100</v>
      </c>
      <c r="C87" s="5"/>
      <c r="D87" s="5"/>
      <c r="E87" s="5"/>
      <c r="F87" s="5"/>
      <c r="G87" s="5"/>
      <c r="H87" s="5"/>
      <c r="I87" s="5"/>
      <c r="J87" s="5"/>
      <c r="L87" s="28">
        <v>250</v>
      </c>
      <c r="M87" s="29">
        <v>247.36131662136833</v>
      </c>
      <c r="N87" s="29">
        <v>575.11506114468125</v>
      </c>
      <c r="O87" s="29">
        <v>902.86880566799437</v>
      </c>
      <c r="P87" s="29">
        <v>1226.4998615809511</v>
      </c>
      <c r="Q87" s="29">
        <v>1554.253606104264</v>
      </c>
      <c r="R87" s="29">
        <v>1877.884662017221</v>
      </c>
      <c r="S87" s="29">
        <v>2792.5843404840211</v>
      </c>
      <c r="T87" s="29">
        <v>1310.9382362315002</v>
      </c>
    </row>
    <row r="88" spans="2:20" x14ac:dyDescent="0.3">
      <c r="B88" s="28" t="s">
        <v>3</v>
      </c>
      <c r="C88" s="29">
        <v>98.944526648547324</v>
      </c>
      <c r="D88" s="29">
        <v>230.04602445787251</v>
      </c>
      <c r="E88" s="29">
        <v>361.14752226719764</v>
      </c>
      <c r="F88" s="29">
        <v>490.59994463238053</v>
      </c>
      <c r="G88" s="29">
        <v>621.70144244170569</v>
      </c>
      <c r="H88" s="29">
        <v>751.15386480688846</v>
      </c>
      <c r="I88" s="29">
        <v>1117.0337361936085</v>
      </c>
      <c r="J88" s="29">
        <v>524.37529449260012</v>
      </c>
      <c r="L88" s="27" t="s">
        <v>1</v>
      </c>
      <c r="M88" s="5"/>
      <c r="N88" s="5"/>
      <c r="O88" s="5"/>
      <c r="P88" s="5"/>
      <c r="Q88" s="5"/>
      <c r="R88" s="5"/>
      <c r="S88" s="5"/>
      <c r="T88" s="5"/>
    </row>
    <row r="89" spans="2:20" x14ac:dyDescent="0.3">
      <c r="B89" s="28" t="s">
        <v>1</v>
      </c>
      <c r="C89" s="29">
        <v>136.04872414175256</v>
      </c>
      <c r="D89" s="29">
        <v>319.09609844156512</v>
      </c>
      <c r="E89" s="29">
        <v>500.49439729723525</v>
      </c>
      <c r="F89" s="29">
        <v>681.89269615290516</v>
      </c>
      <c r="G89" s="29">
        <v>863.29099500857535</v>
      </c>
      <c r="H89" s="29">
        <v>1044.6892938642454</v>
      </c>
      <c r="I89" s="29">
        <v>1652.0018911610366</v>
      </c>
      <c r="J89" s="29">
        <v>742.50201372390222</v>
      </c>
      <c r="L89" s="28">
        <v>60</v>
      </c>
      <c r="M89" s="29">
        <v>81.629234485051541</v>
      </c>
      <c r="N89" s="29">
        <v>191.45765906493907</v>
      </c>
      <c r="O89" s="29">
        <v>300.29663837834119</v>
      </c>
      <c r="P89" s="29">
        <v>409.13561769174316</v>
      </c>
      <c r="Q89" s="29">
        <v>517.97459700514526</v>
      </c>
      <c r="R89" s="29">
        <v>626.81357631854723</v>
      </c>
      <c r="S89" s="29">
        <v>991.20113469662192</v>
      </c>
      <c r="T89" s="29">
        <v>445.50120823434139</v>
      </c>
    </row>
    <row r="90" spans="2:20" x14ac:dyDescent="0.3">
      <c r="B90" s="27">
        <v>150</v>
      </c>
      <c r="C90" s="5"/>
      <c r="D90" s="5"/>
      <c r="E90" s="5"/>
      <c r="F90" s="5"/>
      <c r="G90" s="5"/>
      <c r="H90" s="5"/>
      <c r="I90" s="5"/>
      <c r="J90" s="5"/>
      <c r="L90" s="28">
        <v>80</v>
      </c>
      <c r="M90" s="29">
        <v>108.83897931340205</v>
      </c>
      <c r="N90" s="29">
        <v>255.27687875325205</v>
      </c>
      <c r="O90" s="29">
        <v>400.39551783778819</v>
      </c>
      <c r="P90" s="29">
        <v>545.51415692232422</v>
      </c>
      <c r="Q90" s="29">
        <v>690.63279600686019</v>
      </c>
      <c r="R90" s="29">
        <v>835.75143509139627</v>
      </c>
      <c r="S90" s="29">
        <v>1321.6015129288292</v>
      </c>
      <c r="T90" s="29">
        <v>594.00161097912178</v>
      </c>
    </row>
    <row r="91" spans="2:20" x14ac:dyDescent="0.3">
      <c r="B91" s="28" t="s">
        <v>3</v>
      </c>
      <c r="C91" s="29">
        <v>148.41678997282099</v>
      </c>
      <c r="D91" s="29">
        <v>345.06903668680883</v>
      </c>
      <c r="E91" s="29">
        <v>541.72128340079666</v>
      </c>
      <c r="F91" s="29">
        <v>735.89991694857065</v>
      </c>
      <c r="G91" s="29">
        <v>932.55216366255854</v>
      </c>
      <c r="H91" s="29">
        <v>1126.7307972103329</v>
      </c>
      <c r="I91" s="29">
        <v>1675.5506042904126</v>
      </c>
      <c r="J91" s="29">
        <v>786.56294173890012</v>
      </c>
      <c r="L91" s="28">
        <v>100</v>
      </c>
      <c r="M91" s="29">
        <v>136.04872414175256</v>
      </c>
      <c r="N91" s="29">
        <v>319.09609844156512</v>
      </c>
      <c r="O91" s="29">
        <v>500.49439729723525</v>
      </c>
      <c r="P91" s="29">
        <v>681.89269615290516</v>
      </c>
      <c r="Q91" s="29">
        <v>863.29099500857535</v>
      </c>
      <c r="R91" s="29">
        <v>1044.6892938642454</v>
      </c>
      <c r="S91" s="29">
        <v>1652.0018911610366</v>
      </c>
      <c r="T91" s="29">
        <v>742.50201372390222</v>
      </c>
    </row>
    <row r="92" spans="2:20" x14ac:dyDescent="0.3">
      <c r="B92" s="28" t="s">
        <v>1</v>
      </c>
      <c r="C92" s="29">
        <v>204.07308621262882</v>
      </c>
      <c r="D92" s="29">
        <v>478.64414766234768</v>
      </c>
      <c r="E92" s="29">
        <v>750.74159594585274</v>
      </c>
      <c r="F92" s="29">
        <v>1022.839044229358</v>
      </c>
      <c r="G92" s="29">
        <v>1294.9364925128632</v>
      </c>
      <c r="H92" s="29">
        <v>1567.0339407963681</v>
      </c>
      <c r="I92" s="29">
        <v>2478.0028367415548</v>
      </c>
      <c r="J92" s="29">
        <v>1113.7530205858532</v>
      </c>
      <c r="L92" s="28">
        <v>150</v>
      </c>
      <c r="M92" s="29">
        <v>204.07308621262882</v>
      </c>
      <c r="N92" s="29">
        <v>478.64414766234768</v>
      </c>
      <c r="O92" s="29">
        <v>750.74159594585274</v>
      </c>
      <c r="P92" s="29">
        <v>1022.839044229358</v>
      </c>
      <c r="Q92" s="29">
        <v>1294.9364925128632</v>
      </c>
      <c r="R92" s="29">
        <v>1567.0339407963681</v>
      </c>
      <c r="S92" s="29">
        <v>2478.0028367415548</v>
      </c>
      <c r="T92" s="29">
        <v>1113.7530205858532</v>
      </c>
    </row>
    <row r="93" spans="2:20" x14ac:dyDescent="0.3">
      <c r="B93" s="27">
        <v>200</v>
      </c>
      <c r="C93" s="5"/>
      <c r="D93" s="5"/>
      <c r="E93" s="5"/>
      <c r="F93" s="5"/>
      <c r="G93" s="5"/>
      <c r="H93" s="5"/>
      <c r="I93" s="5"/>
      <c r="J93" s="5"/>
      <c r="L93" s="28">
        <v>200</v>
      </c>
      <c r="M93" s="29">
        <v>272.09744828350512</v>
      </c>
      <c r="N93" s="29">
        <v>638.19219688313024</v>
      </c>
      <c r="O93" s="29">
        <v>1000.9887945944705</v>
      </c>
      <c r="P93" s="29">
        <v>1363.7853923058103</v>
      </c>
      <c r="Q93" s="29">
        <v>1726.5819900171507</v>
      </c>
      <c r="R93" s="29">
        <v>2089.3785877284909</v>
      </c>
      <c r="S93" s="29">
        <v>3304.0037823220732</v>
      </c>
      <c r="T93" s="29">
        <v>1485.0040274478044</v>
      </c>
    </row>
    <row r="94" spans="2:20" x14ac:dyDescent="0.3">
      <c r="B94" s="28" t="s">
        <v>3</v>
      </c>
      <c r="C94" s="29">
        <v>197.88905329709465</v>
      </c>
      <c r="D94" s="29">
        <v>460.09204891574501</v>
      </c>
      <c r="E94" s="29">
        <v>722.29504453439529</v>
      </c>
      <c r="F94" s="29">
        <v>981.19988926476105</v>
      </c>
      <c r="G94" s="29">
        <v>1243.4028848834114</v>
      </c>
      <c r="H94" s="29">
        <v>1502.3077296137769</v>
      </c>
      <c r="I94" s="29">
        <v>2234.0674723872171</v>
      </c>
      <c r="J94" s="29">
        <v>1048.7505889852002</v>
      </c>
      <c r="L94" s="28">
        <v>250</v>
      </c>
      <c r="M94" s="29">
        <v>340.12181035438135</v>
      </c>
      <c r="N94" s="29">
        <v>797.7402461039128</v>
      </c>
      <c r="O94" s="29">
        <v>1251.2359932430879</v>
      </c>
      <c r="P94" s="29">
        <v>1704.7317403822633</v>
      </c>
      <c r="Q94" s="29">
        <v>2158.2274875214384</v>
      </c>
      <c r="R94" s="29">
        <v>2611.7232346606138</v>
      </c>
      <c r="S94" s="29">
        <v>4130.0047279025921</v>
      </c>
      <c r="T94" s="29">
        <v>1856.2550343097557</v>
      </c>
    </row>
    <row r="95" spans="2:20" x14ac:dyDescent="0.3">
      <c r="B95" s="28" t="s">
        <v>1</v>
      </c>
      <c r="C95" s="29">
        <v>272.09744828350512</v>
      </c>
      <c r="D95" s="29">
        <v>638.19219688313024</v>
      </c>
      <c r="E95" s="29">
        <v>1000.9887945944705</v>
      </c>
      <c r="F95" s="29">
        <v>1363.7853923058103</v>
      </c>
      <c r="G95" s="29">
        <v>1726.5819900171507</v>
      </c>
      <c r="H95" s="29">
        <v>2089.3785877284909</v>
      </c>
      <c r="I95" s="29">
        <v>3304.0037823220732</v>
      </c>
      <c r="J95" s="29">
        <v>1485.0040274478044</v>
      </c>
      <c r="L95" s="27" t="s">
        <v>106</v>
      </c>
      <c r="M95" s="29">
        <v>164.49527555320995</v>
      </c>
      <c r="N95" s="29">
        <v>384.39948602960641</v>
      </c>
      <c r="O95" s="29">
        <v>603.14934369510308</v>
      </c>
      <c r="P95" s="29">
        <v>820.74484854970024</v>
      </c>
      <c r="Q95" s="29">
        <v>1039.4947062151971</v>
      </c>
      <c r="R95" s="29">
        <v>1257.0902110697937</v>
      </c>
      <c r="S95" s="29">
        <v>1938.3249391482511</v>
      </c>
      <c r="T95" s="29">
        <v>886.81411575155153</v>
      </c>
    </row>
    <row r="96" spans="2:20" x14ac:dyDescent="0.3">
      <c r="B96" s="27">
        <v>250</v>
      </c>
      <c r="C96" s="5"/>
      <c r="D96" s="5"/>
      <c r="E96" s="5"/>
      <c r="F96" s="5"/>
      <c r="G96" s="5"/>
      <c r="H96" s="5"/>
      <c r="I96" s="5"/>
      <c r="J96" s="5"/>
      <c r="L96"/>
      <c r="M96"/>
      <c r="N96"/>
      <c r="O96"/>
      <c r="P96"/>
      <c r="Q96"/>
      <c r="R96"/>
      <c r="S96"/>
      <c r="T96"/>
    </row>
    <row r="97" spans="2:20" x14ac:dyDescent="0.3">
      <c r="B97" s="28" t="s">
        <v>3</v>
      </c>
      <c r="C97" s="29">
        <v>247.36131662136833</v>
      </c>
      <c r="D97" s="29">
        <v>575.11506114468125</v>
      </c>
      <c r="E97" s="29">
        <v>902.86880566799437</v>
      </c>
      <c r="F97" s="29">
        <v>1226.4998615809511</v>
      </c>
      <c r="G97" s="29">
        <v>1554.253606104264</v>
      </c>
      <c r="H97" s="29">
        <v>1877.884662017221</v>
      </c>
      <c r="I97" s="29">
        <v>2792.5843404840211</v>
      </c>
      <c r="J97" s="29">
        <v>1310.9382362315002</v>
      </c>
      <c r="L97"/>
      <c r="M97"/>
      <c r="N97"/>
      <c r="O97"/>
      <c r="P97"/>
      <c r="Q97"/>
      <c r="R97"/>
      <c r="S97"/>
      <c r="T97"/>
    </row>
    <row r="98" spans="2:20" x14ac:dyDescent="0.3">
      <c r="B98" s="28" t="s">
        <v>1</v>
      </c>
      <c r="C98" s="29">
        <v>340.12181035438135</v>
      </c>
      <c r="D98" s="29">
        <v>797.7402461039128</v>
      </c>
      <c r="E98" s="29">
        <v>1251.2359932430879</v>
      </c>
      <c r="F98" s="29">
        <v>1704.7317403822633</v>
      </c>
      <c r="G98" s="29">
        <v>2158.2274875214384</v>
      </c>
      <c r="H98" s="29">
        <v>2611.7232346606138</v>
      </c>
      <c r="I98" s="29">
        <v>4130.0047279025921</v>
      </c>
      <c r="J98" s="29">
        <v>1856.2550343097557</v>
      </c>
      <c r="L98"/>
      <c r="M98"/>
      <c r="N98"/>
      <c r="O98"/>
      <c r="P98"/>
      <c r="Q98"/>
      <c r="R98"/>
      <c r="S98"/>
      <c r="T98"/>
    </row>
    <row r="99" spans="2:20" x14ac:dyDescent="0.3">
      <c r="B99" s="27" t="s">
        <v>106</v>
      </c>
      <c r="C99" s="29">
        <v>164.49527555320995</v>
      </c>
      <c r="D99" s="29">
        <v>384.39948602960641</v>
      </c>
      <c r="E99" s="29">
        <v>603.14934369510308</v>
      </c>
      <c r="F99" s="29">
        <v>820.74484854970024</v>
      </c>
      <c r="G99" s="29">
        <v>1039.4947062151971</v>
      </c>
      <c r="H99" s="29">
        <v>1257.0902110697937</v>
      </c>
      <c r="I99" s="29">
        <v>1938.3249391482511</v>
      </c>
      <c r="J99" s="29">
        <v>886.81411575155153</v>
      </c>
      <c r="L99"/>
      <c r="M99"/>
      <c r="N99"/>
      <c r="O99"/>
      <c r="P99"/>
      <c r="Q99"/>
      <c r="R99"/>
      <c r="S99"/>
      <c r="T99"/>
    </row>
    <row r="151" spans="2:20" x14ac:dyDescent="0.3">
      <c r="B151" s="26" t="s">
        <v>104</v>
      </c>
      <c r="C151" s="1" t="s" vm="9">
        <v>88</v>
      </c>
      <c r="L151" s="26" t="s">
        <v>104</v>
      </c>
      <c r="M151" s="1" t="s" vm="9">
        <v>88</v>
      </c>
    </row>
    <row r="152" spans="2:20" x14ac:dyDescent="0.3">
      <c r="B152" s="26" t="s">
        <v>105</v>
      </c>
      <c r="C152" s="1" t="s" vm="3">
        <v>23</v>
      </c>
      <c r="L152" s="26" t="s">
        <v>105</v>
      </c>
      <c r="M152" s="1" t="s" vm="3">
        <v>23</v>
      </c>
    </row>
    <row r="154" spans="2:20" x14ac:dyDescent="0.3">
      <c r="B154" s="26" t="s">
        <v>110</v>
      </c>
      <c r="C154" s="26" t="s">
        <v>103</v>
      </c>
      <c r="L154" s="26" t="s">
        <v>110</v>
      </c>
      <c r="M154" s="26" t="s">
        <v>103</v>
      </c>
    </row>
    <row r="155" spans="2:20" x14ac:dyDescent="0.3">
      <c r="B155" s="26" t="s">
        <v>108</v>
      </c>
      <c r="C155" s="5" t="s">
        <v>5</v>
      </c>
      <c r="D155" s="5" t="s">
        <v>6</v>
      </c>
      <c r="E155" s="5" t="s">
        <v>7</v>
      </c>
      <c r="F155" s="5" t="s">
        <v>8</v>
      </c>
      <c r="G155" s="5" t="s">
        <v>9</v>
      </c>
      <c r="H155" s="5" t="s">
        <v>10</v>
      </c>
      <c r="I155" s="5" t="s">
        <v>11</v>
      </c>
      <c r="J155" s="5" t="s">
        <v>106</v>
      </c>
      <c r="L155" s="26" t="s">
        <v>109</v>
      </c>
      <c r="M155" s="5" t="s">
        <v>5</v>
      </c>
      <c r="N155" s="5" t="s">
        <v>6</v>
      </c>
      <c r="O155" s="5" t="s">
        <v>7</v>
      </c>
      <c r="P155" s="5" t="s">
        <v>8</v>
      </c>
      <c r="Q155" s="5" t="s">
        <v>9</v>
      </c>
      <c r="R155" s="5" t="s">
        <v>10</v>
      </c>
      <c r="S155" s="5" t="s">
        <v>11</v>
      </c>
      <c r="T155" s="5" t="s">
        <v>106</v>
      </c>
    </row>
    <row r="156" spans="2:20" x14ac:dyDescent="0.3">
      <c r="B156" s="27">
        <v>60</v>
      </c>
      <c r="C156" s="5"/>
      <c r="D156" s="5"/>
      <c r="E156" s="5"/>
      <c r="F156" s="5"/>
      <c r="G156" s="5"/>
      <c r="H156" s="5"/>
      <c r="I156" s="5"/>
      <c r="J156" s="5"/>
      <c r="L156" s="27" t="s">
        <v>3</v>
      </c>
      <c r="M156" s="5"/>
      <c r="N156" s="5"/>
      <c r="O156" s="5"/>
      <c r="P156" s="5"/>
      <c r="Q156" s="5"/>
      <c r="R156" s="5"/>
      <c r="S156" s="5"/>
      <c r="T156" s="5"/>
    </row>
    <row r="157" spans="2:20" x14ac:dyDescent="0.3">
      <c r="B157" s="28" t="s">
        <v>3</v>
      </c>
      <c r="C157" s="29">
        <v>124.63775353469389</v>
      </c>
      <c r="D157" s="29">
        <v>289.78277696816338</v>
      </c>
      <c r="E157" s="29">
        <v>454.92780040163268</v>
      </c>
      <c r="F157" s="29">
        <v>617.99552794285728</v>
      </c>
      <c r="G157" s="29">
        <v>783.1405513763267</v>
      </c>
      <c r="H157" s="29">
        <v>946.20827891755107</v>
      </c>
      <c r="I157" s="29">
        <v>1407.0972919620442</v>
      </c>
      <c r="J157" s="29">
        <v>660.54142587189563</v>
      </c>
      <c r="L157" s="28">
        <v>60</v>
      </c>
      <c r="M157" s="29">
        <v>124.63775353469389</v>
      </c>
      <c r="N157" s="29">
        <v>289.78277696816338</v>
      </c>
      <c r="O157" s="29">
        <v>454.92780040163268</v>
      </c>
      <c r="P157" s="29">
        <v>617.99552794285728</v>
      </c>
      <c r="Q157" s="29">
        <v>783.1405513763267</v>
      </c>
      <c r="R157" s="29">
        <v>946.20827891755107</v>
      </c>
      <c r="S157" s="29">
        <v>1407.0972919620442</v>
      </c>
      <c r="T157" s="29">
        <v>660.54142587189563</v>
      </c>
    </row>
    <row r="158" spans="2:20" x14ac:dyDescent="0.3">
      <c r="B158" s="28" t="s">
        <v>1</v>
      </c>
      <c r="C158" s="29">
        <v>171.37691111020408</v>
      </c>
      <c r="D158" s="29">
        <v>401.95675514938779</v>
      </c>
      <c r="E158" s="29">
        <v>630.45930329632665</v>
      </c>
      <c r="F158" s="29">
        <v>858.96185144326535</v>
      </c>
      <c r="G158" s="29">
        <v>1087.4643995902043</v>
      </c>
      <c r="H158" s="29">
        <v>1315.9669477371428</v>
      </c>
      <c r="I158" s="29">
        <v>2080.9822586826281</v>
      </c>
      <c r="J158" s="29">
        <v>935.30977528702272</v>
      </c>
      <c r="L158" s="28">
        <v>80</v>
      </c>
      <c r="M158" s="29">
        <v>166.18367137959189</v>
      </c>
      <c r="N158" s="29">
        <v>386.37703595755107</v>
      </c>
      <c r="O158" s="29">
        <v>606.5704005355102</v>
      </c>
      <c r="P158" s="29">
        <v>823.99403725714285</v>
      </c>
      <c r="Q158" s="29">
        <v>1044.187401835102</v>
      </c>
      <c r="R158" s="29">
        <v>1261.6110385567347</v>
      </c>
      <c r="S158" s="29">
        <v>1876.1297226160591</v>
      </c>
      <c r="T158" s="29">
        <v>880.72190116252727</v>
      </c>
    </row>
    <row r="159" spans="2:20" x14ac:dyDescent="0.3">
      <c r="B159" s="27">
        <v>80</v>
      </c>
      <c r="C159" s="5"/>
      <c r="D159" s="5"/>
      <c r="E159" s="5"/>
      <c r="F159" s="5"/>
      <c r="G159" s="5"/>
      <c r="H159" s="5"/>
      <c r="I159" s="5"/>
      <c r="J159" s="5"/>
      <c r="L159" s="28">
        <v>100</v>
      </c>
      <c r="M159" s="29">
        <v>207.72958922448979</v>
      </c>
      <c r="N159" s="29">
        <v>482.97129494693883</v>
      </c>
      <c r="O159" s="29">
        <v>758.21300066938784</v>
      </c>
      <c r="P159" s="29">
        <v>1029.9925465714286</v>
      </c>
      <c r="Q159" s="29">
        <v>1305.2342522938777</v>
      </c>
      <c r="R159" s="29">
        <v>1577.0137981959183</v>
      </c>
      <c r="S159" s="29">
        <v>2345.1621532700733</v>
      </c>
      <c r="T159" s="29">
        <v>1100.9023764531594</v>
      </c>
    </row>
    <row r="160" spans="2:20" x14ac:dyDescent="0.3">
      <c r="B160" s="28" t="s">
        <v>3</v>
      </c>
      <c r="C160" s="29">
        <v>166.18367137959189</v>
      </c>
      <c r="D160" s="29">
        <v>386.37703595755107</v>
      </c>
      <c r="E160" s="29">
        <v>606.5704005355102</v>
      </c>
      <c r="F160" s="29">
        <v>823.99403725714285</v>
      </c>
      <c r="G160" s="29">
        <v>1044.187401835102</v>
      </c>
      <c r="H160" s="29">
        <v>1261.6110385567347</v>
      </c>
      <c r="I160" s="29">
        <v>1876.1297226160591</v>
      </c>
      <c r="J160" s="29">
        <v>880.72190116252727</v>
      </c>
      <c r="L160" s="28">
        <v>150</v>
      </c>
      <c r="M160" s="29">
        <v>311.59438383673472</v>
      </c>
      <c r="N160" s="29">
        <v>724.45694242040815</v>
      </c>
      <c r="O160" s="29">
        <v>1137.3195010040818</v>
      </c>
      <c r="P160" s="29">
        <v>1544.988819857143</v>
      </c>
      <c r="Q160" s="29">
        <v>1957.8513784408169</v>
      </c>
      <c r="R160" s="29">
        <v>2365.5206972938777</v>
      </c>
      <c r="S160" s="29">
        <v>3517.7432299051102</v>
      </c>
      <c r="T160" s="29">
        <v>1651.3535646797391</v>
      </c>
    </row>
    <row r="161" spans="2:20" x14ac:dyDescent="0.3">
      <c r="B161" s="28" t="s">
        <v>1</v>
      </c>
      <c r="C161" s="29">
        <v>228.50254814693875</v>
      </c>
      <c r="D161" s="29">
        <v>535.94234019918372</v>
      </c>
      <c r="E161" s="29">
        <v>840.61240439510198</v>
      </c>
      <c r="F161" s="29">
        <v>1145.2824685910205</v>
      </c>
      <c r="G161" s="29">
        <v>1449.9525327869387</v>
      </c>
      <c r="H161" s="29">
        <v>1754.6225969828572</v>
      </c>
      <c r="I161" s="29">
        <v>2774.6430115768367</v>
      </c>
      <c r="J161" s="29">
        <v>1247.079700382697</v>
      </c>
      <c r="L161" s="28">
        <v>200</v>
      </c>
      <c r="M161" s="29">
        <v>415.45917844897957</v>
      </c>
      <c r="N161" s="29">
        <v>965.94258989387765</v>
      </c>
      <c r="O161" s="29">
        <v>1516.4260013387757</v>
      </c>
      <c r="P161" s="29">
        <v>2059.9850931428573</v>
      </c>
      <c r="Q161" s="29">
        <v>2610.4685045877554</v>
      </c>
      <c r="R161" s="29">
        <v>3154.0275963918366</v>
      </c>
      <c r="S161" s="29">
        <v>4690.3243065401466</v>
      </c>
      <c r="T161" s="29">
        <v>2201.8047529063188</v>
      </c>
    </row>
    <row r="162" spans="2:20" x14ac:dyDescent="0.3">
      <c r="B162" s="27">
        <v>100</v>
      </c>
      <c r="C162" s="5"/>
      <c r="D162" s="5"/>
      <c r="E162" s="5"/>
      <c r="F162" s="5"/>
      <c r="G162" s="5"/>
      <c r="H162" s="5"/>
      <c r="I162" s="5"/>
      <c r="J162" s="5"/>
      <c r="L162" s="28">
        <v>250</v>
      </c>
      <c r="M162" s="29">
        <v>519.32397306122448</v>
      </c>
      <c r="N162" s="29">
        <v>1207.428237367347</v>
      </c>
      <c r="O162" s="29">
        <v>1895.5325016734696</v>
      </c>
      <c r="P162" s="29">
        <v>2574.9813664285716</v>
      </c>
      <c r="Q162" s="29">
        <v>3263.085630734694</v>
      </c>
      <c r="R162" s="29">
        <v>3942.5344954897969</v>
      </c>
      <c r="S162" s="29">
        <v>5862.9053831751844</v>
      </c>
      <c r="T162" s="29">
        <v>2752.2559411328984</v>
      </c>
    </row>
    <row r="163" spans="2:20" x14ac:dyDescent="0.3">
      <c r="B163" s="28" t="s">
        <v>3</v>
      </c>
      <c r="C163" s="29">
        <v>207.72958922448979</v>
      </c>
      <c r="D163" s="29">
        <v>482.97129494693883</v>
      </c>
      <c r="E163" s="29">
        <v>758.21300066938784</v>
      </c>
      <c r="F163" s="29">
        <v>1029.9925465714286</v>
      </c>
      <c r="G163" s="29">
        <v>1305.2342522938777</v>
      </c>
      <c r="H163" s="29">
        <v>1577.0137981959183</v>
      </c>
      <c r="I163" s="29">
        <v>2345.1621532700733</v>
      </c>
      <c r="J163" s="29">
        <v>1100.9023764531594</v>
      </c>
      <c r="L163" s="27" t="s">
        <v>1</v>
      </c>
      <c r="M163" s="5"/>
      <c r="N163" s="5"/>
      <c r="O163" s="5"/>
      <c r="P163" s="5"/>
      <c r="Q163" s="5"/>
      <c r="R163" s="5"/>
      <c r="S163" s="5"/>
      <c r="T163" s="5"/>
    </row>
    <row r="164" spans="2:20" x14ac:dyDescent="0.3">
      <c r="B164" s="28" t="s">
        <v>1</v>
      </c>
      <c r="C164" s="29">
        <v>285.62818518367351</v>
      </c>
      <c r="D164" s="29">
        <v>669.9279252489797</v>
      </c>
      <c r="E164" s="29">
        <v>1050.7655054938778</v>
      </c>
      <c r="F164" s="29">
        <v>1431.6030857387752</v>
      </c>
      <c r="G164" s="29">
        <v>1812.4406659836734</v>
      </c>
      <c r="H164" s="29">
        <v>2193.2782462285713</v>
      </c>
      <c r="I164" s="29">
        <v>3468.3037644710462</v>
      </c>
      <c r="J164" s="29">
        <v>1558.8496254783711</v>
      </c>
      <c r="L164" s="28">
        <v>60</v>
      </c>
      <c r="M164" s="29">
        <v>171.37691111020408</v>
      </c>
      <c r="N164" s="29">
        <v>401.95675514938779</v>
      </c>
      <c r="O164" s="29">
        <v>630.45930329632665</v>
      </c>
      <c r="P164" s="29">
        <v>858.96185144326535</v>
      </c>
      <c r="Q164" s="29">
        <v>1087.4643995902043</v>
      </c>
      <c r="R164" s="29">
        <v>1315.9669477371428</v>
      </c>
      <c r="S164" s="29">
        <v>2080.9822586826281</v>
      </c>
      <c r="T164" s="29">
        <v>935.30977528702272</v>
      </c>
    </row>
    <row r="165" spans="2:20" x14ac:dyDescent="0.3">
      <c r="B165" s="27">
        <v>150</v>
      </c>
      <c r="C165" s="5"/>
      <c r="D165" s="5"/>
      <c r="E165" s="5"/>
      <c r="F165" s="5"/>
      <c r="G165" s="5"/>
      <c r="H165" s="5"/>
      <c r="I165" s="5"/>
      <c r="J165" s="5"/>
      <c r="L165" s="28">
        <v>80</v>
      </c>
      <c r="M165" s="29">
        <v>228.50254814693875</v>
      </c>
      <c r="N165" s="29">
        <v>535.94234019918372</v>
      </c>
      <c r="O165" s="29">
        <v>840.61240439510198</v>
      </c>
      <c r="P165" s="29">
        <v>1145.2824685910205</v>
      </c>
      <c r="Q165" s="29">
        <v>1449.9525327869387</v>
      </c>
      <c r="R165" s="29">
        <v>1754.6225969828572</v>
      </c>
      <c r="S165" s="29">
        <v>2774.6430115768367</v>
      </c>
      <c r="T165" s="29">
        <v>1247.079700382697</v>
      </c>
    </row>
    <row r="166" spans="2:20" x14ac:dyDescent="0.3">
      <c r="B166" s="28" t="s">
        <v>3</v>
      </c>
      <c r="C166" s="29">
        <v>311.59438383673472</v>
      </c>
      <c r="D166" s="29">
        <v>724.45694242040815</v>
      </c>
      <c r="E166" s="29">
        <v>1137.3195010040818</v>
      </c>
      <c r="F166" s="29">
        <v>1544.988819857143</v>
      </c>
      <c r="G166" s="29">
        <v>1957.8513784408169</v>
      </c>
      <c r="H166" s="29">
        <v>2365.5206972938777</v>
      </c>
      <c r="I166" s="29">
        <v>3517.7432299051102</v>
      </c>
      <c r="J166" s="29">
        <v>1651.3535646797391</v>
      </c>
      <c r="L166" s="28">
        <v>100</v>
      </c>
      <c r="M166" s="29">
        <v>285.62818518367351</v>
      </c>
      <c r="N166" s="29">
        <v>669.9279252489797</v>
      </c>
      <c r="O166" s="29">
        <v>1050.7655054938778</v>
      </c>
      <c r="P166" s="29">
        <v>1431.6030857387752</v>
      </c>
      <c r="Q166" s="29">
        <v>1812.4406659836734</v>
      </c>
      <c r="R166" s="29">
        <v>2193.2782462285713</v>
      </c>
      <c r="S166" s="29">
        <v>3468.3037644710462</v>
      </c>
      <c r="T166" s="29">
        <v>1558.8496254783711</v>
      </c>
    </row>
    <row r="167" spans="2:20" x14ac:dyDescent="0.3">
      <c r="B167" s="28" t="s">
        <v>1</v>
      </c>
      <c r="C167" s="29">
        <v>428.44227777551026</v>
      </c>
      <c r="D167" s="29">
        <v>1004.8918878734695</v>
      </c>
      <c r="E167" s="29">
        <v>1576.1482582408162</v>
      </c>
      <c r="F167" s="29">
        <v>2147.4046286081634</v>
      </c>
      <c r="G167" s="29">
        <v>2718.6609989755102</v>
      </c>
      <c r="H167" s="29">
        <v>3289.9173693428579</v>
      </c>
      <c r="I167" s="29">
        <v>5202.4556467065704</v>
      </c>
      <c r="J167" s="29">
        <v>2338.274438217557</v>
      </c>
      <c r="L167" s="28">
        <v>150</v>
      </c>
      <c r="M167" s="29">
        <v>428.44227777551026</v>
      </c>
      <c r="N167" s="29">
        <v>1004.8918878734695</v>
      </c>
      <c r="O167" s="29">
        <v>1576.1482582408162</v>
      </c>
      <c r="P167" s="29">
        <v>2147.4046286081634</v>
      </c>
      <c r="Q167" s="29">
        <v>2718.6609989755102</v>
      </c>
      <c r="R167" s="29">
        <v>3289.9173693428579</v>
      </c>
      <c r="S167" s="29">
        <v>5202.4556467065704</v>
      </c>
      <c r="T167" s="29">
        <v>2338.274438217557</v>
      </c>
    </row>
    <row r="168" spans="2:20" x14ac:dyDescent="0.3">
      <c r="B168" s="27">
        <v>200</v>
      </c>
      <c r="C168" s="5"/>
      <c r="D168" s="5"/>
      <c r="E168" s="5"/>
      <c r="F168" s="5"/>
      <c r="G168" s="5"/>
      <c r="H168" s="5"/>
      <c r="I168" s="5"/>
      <c r="J168" s="5"/>
      <c r="L168" s="28">
        <v>200</v>
      </c>
      <c r="M168" s="29">
        <v>571.25637036734702</v>
      </c>
      <c r="N168" s="29">
        <v>1339.8558504979594</v>
      </c>
      <c r="O168" s="29">
        <v>2101.5310109877555</v>
      </c>
      <c r="P168" s="29">
        <v>2863.2061714775505</v>
      </c>
      <c r="Q168" s="29">
        <v>3624.8813319673468</v>
      </c>
      <c r="R168" s="29">
        <v>4386.5564924571427</v>
      </c>
      <c r="S168" s="29">
        <v>6936.6075289420924</v>
      </c>
      <c r="T168" s="29">
        <v>3117.6992509567422</v>
      </c>
    </row>
    <row r="169" spans="2:20" x14ac:dyDescent="0.3">
      <c r="B169" s="28" t="s">
        <v>3</v>
      </c>
      <c r="C169" s="29">
        <v>415.45917844897957</v>
      </c>
      <c r="D169" s="29">
        <v>965.94258989387765</v>
      </c>
      <c r="E169" s="29">
        <v>1516.4260013387757</v>
      </c>
      <c r="F169" s="29">
        <v>2059.9850931428573</v>
      </c>
      <c r="G169" s="29">
        <v>2610.4685045877554</v>
      </c>
      <c r="H169" s="29">
        <v>3154.0275963918366</v>
      </c>
      <c r="I169" s="29">
        <v>4690.3243065401466</v>
      </c>
      <c r="J169" s="29">
        <v>2201.8047529063188</v>
      </c>
      <c r="L169" s="28">
        <v>250</v>
      </c>
      <c r="M169" s="29">
        <v>714.07046295918371</v>
      </c>
      <c r="N169" s="29">
        <v>1674.819813122449</v>
      </c>
      <c r="O169" s="29">
        <v>2626.9137637346944</v>
      </c>
      <c r="P169" s="29">
        <v>3579.0077143469389</v>
      </c>
      <c r="Q169" s="29">
        <v>4531.1016649591838</v>
      </c>
      <c r="R169" s="29">
        <v>5483.1956155714288</v>
      </c>
      <c r="S169" s="29">
        <v>8670.7594111776161</v>
      </c>
      <c r="T169" s="29">
        <v>3897.1240636959278</v>
      </c>
    </row>
    <row r="170" spans="2:20" x14ac:dyDescent="0.3">
      <c r="B170" s="28" t="s">
        <v>1</v>
      </c>
      <c r="C170" s="29">
        <v>571.25637036734702</v>
      </c>
      <c r="D170" s="29">
        <v>1339.8558504979594</v>
      </c>
      <c r="E170" s="29">
        <v>2101.5310109877555</v>
      </c>
      <c r="F170" s="29">
        <v>2863.2061714775505</v>
      </c>
      <c r="G170" s="29">
        <v>3624.8813319673468</v>
      </c>
      <c r="H170" s="29">
        <v>4386.5564924571427</v>
      </c>
      <c r="I170" s="29">
        <v>6936.6075289420924</v>
      </c>
      <c r="J170" s="29">
        <v>3117.6992509567422</v>
      </c>
      <c r="L170" s="27" t="s">
        <v>106</v>
      </c>
      <c r="M170" s="29">
        <v>345.35044208571429</v>
      </c>
      <c r="N170" s="29">
        <v>807.02945413714281</v>
      </c>
      <c r="O170" s="29">
        <v>1266.2849543142859</v>
      </c>
      <c r="P170" s="29">
        <v>1723.1169426171427</v>
      </c>
      <c r="Q170" s="29">
        <v>2182.3724427942857</v>
      </c>
      <c r="R170" s="29">
        <v>2639.2044310971428</v>
      </c>
      <c r="S170" s="29">
        <v>4069.4261424187839</v>
      </c>
      <c r="T170" s="29">
        <v>1861.8264013520707</v>
      </c>
    </row>
    <row r="171" spans="2:20" x14ac:dyDescent="0.3">
      <c r="B171" s="27">
        <v>250</v>
      </c>
      <c r="C171" s="5"/>
      <c r="D171" s="5"/>
      <c r="E171" s="5"/>
      <c r="F171" s="5"/>
      <c r="G171" s="5"/>
      <c r="H171" s="5"/>
      <c r="I171" s="5"/>
      <c r="J171" s="5"/>
      <c r="L171"/>
      <c r="M171"/>
      <c r="N171"/>
      <c r="O171"/>
      <c r="P171"/>
      <c r="Q171"/>
      <c r="R171"/>
      <c r="S171"/>
      <c r="T171"/>
    </row>
    <row r="172" spans="2:20" x14ac:dyDescent="0.3">
      <c r="B172" s="28" t="s">
        <v>3</v>
      </c>
      <c r="C172" s="29">
        <v>519.32397306122448</v>
      </c>
      <c r="D172" s="29">
        <v>1207.428237367347</v>
      </c>
      <c r="E172" s="29">
        <v>1895.5325016734696</v>
      </c>
      <c r="F172" s="29">
        <v>2574.9813664285716</v>
      </c>
      <c r="G172" s="29">
        <v>3263.085630734694</v>
      </c>
      <c r="H172" s="29">
        <v>3942.5344954897969</v>
      </c>
      <c r="I172" s="29">
        <v>5862.9053831751844</v>
      </c>
      <c r="J172" s="29">
        <v>2752.2559411328984</v>
      </c>
      <c r="L172"/>
      <c r="M172"/>
      <c r="N172"/>
      <c r="O172"/>
      <c r="P172"/>
      <c r="Q172"/>
      <c r="R172"/>
      <c r="S172"/>
      <c r="T172"/>
    </row>
    <row r="173" spans="2:20" x14ac:dyDescent="0.3">
      <c r="B173" s="28" t="s">
        <v>1</v>
      </c>
      <c r="C173" s="29">
        <v>714.07046295918371</v>
      </c>
      <c r="D173" s="29">
        <v>1674.819813122449</v>
      </c>
      <c r="E173" s="29">
        <v>2626.9137637346944</v>
      </c>
      <c r="F173" s="29">
        <v>3579.0077143469389</v>
      </c>
      <c r="G173" s="29">
        <v>4531.1016649591838</v>
      </c>
      <c r="H173" s="29">
        <v>5483.1956155714288</v>
      </c>
      <c r="I173" s="29">
        <v>8670.7594111776161</v>
      </c>
      <c r="J173" s="29">
        <v>3897.1240636959278</v>
      </c>
      <c r="L173"/>
      <c r="M173"/>
      <c r="N173"/>
      <c r="O173"/>
      <c r="P173"/>
      <c r="Q173"/>
      <c r="R173"/>
      <c r="S173"/>
      <c r="T173"/>
    </row>
    <row r="174" spans="2:20" x14ac:dyDescent="0.3">
      <c r="B174" s="27" t="s">
        <v>106</v>
      </c>
      <c r="C174" s="29">
        <v>345.35044208571429</v>
      </c>
      <c r="D174" s="29">
        <v>807.02945413714281</v>
      </c>
      <c r="E174" s="29">
        <v>1266.2849543142859</v>
      </c>
      <c r="F174" s="29">
        <v>1723.1169426171427</v>
      </c>
      <c r="G174" s="29">
        <v>2182.3724427942857</v>
      </c>
      <c r="H174" s="29">
        <v>2639.2044310971428</v>
      </c>
      <c r="I174" s="29">
        <v>4069.4261424187839</v>
      </c>
      <c r="J174" s="29">
        <v>1861.8264013520707</v>
      </c>
      <c r="L174"/>
      <c r="M174"/>
      <c r="N174"/>
      <c r="O174"/>
      <c r="P174"/>
      <c r="Q174"/>
      <c r="R174"/>
      <c r="S174"/>
      <c r="T174"/>
    </row>
    <row r="221" spans="2:13" x14ac:dyDescent="0.3">
      <c r="B221" s="26" t="s">
        <v>104</v>
      </c>
      <c r="C221" s="1" t="s" vm="9">
        <v>88</v>
      </c>
      <c r="L221" s="26" t="s">
        <v>104</v>
      </c>
      <c r="M221" s="1" t="s" vm="9">
        <v>88</v>
      </c>
    </row>
    <row r="222" spans="2:13" x14ac:dyDescent="0.3">
      <c r="B222" s="26" t="s">
        <v>105</v>
      </c>
      <c r="C222" s="1" t="s" vm="4">
        <v>25</v>
      </c>
      <c r="L222" s="26" t="s">
        <v>105</v>
      </c>
      <c r="M222" s="1" t="s" vm="4">
        <v>25</v>
      </c>
    </row>
    <row r="224" spans="2:13" x14ac:dyDescent="0.3">
      <c r="B224" s="26" t="s">
        <v>110</v>
      </c>
      <c r="C224" s="26" t="s">
        <v>103</v>
      </c>
      <c r="L224" s="26" t="s">
        <v>110</v>
      </c>
      <c r="M224" s="26" t="s">
        <v>103</v>
      </c>
    </row>
    <row r="225" spans="2:20" x14ac:dyDescent="0.3">
      <c r="B225" s="26" t="s">
        <v>108</v>
      </c>
      <c r="C225" s="5" t="s">
        <v>5</v>
      </c>
      <c r="D225" s="5" t="s">
        <v>6</v>
      </c>
      <c r="E225" s="5" t="s">
        <v>7</v>
      </c>
      <c r="F225" s="5" t="s">
        <v>8</v>
      </c>
      <c r="G225" s="5" t="s">
        <v>9</v>
      </c>
      <c r="H225" s="5" t="s">
        <v>10</v>
      </c>
      <c r="I225" s="5" t="s">
        <v>11</v>
      </c>
      <c r="J225" s="5" t="s">
        <v>106</v>
      </c>
      <c r="L225" s="26" t="s">
        <v>109</v>
      </c>
      <c r="M225" s="5" t="s">
        <v>5</v>
      </c>
      <c r="N225" s="5" t="s">
        <v>6</v>
      </c>
      <c r="O225" s="5" t="s">
        <v>7</v>
      </c>
      <c r="P225" s="5" t="s">
        <v>8</v>
      </c>
      <c r="Q225" s="5" t="s">
        <v>9</v>
      </c>
      <c r="R225" s="5" t="s">
        <v>10</v>
      </c>
      <c r="S225" s="5" t="s">
        <v>11</v>
      </c>
      <c r="T225" s="5" t="s">
        <v>106</v>
      </c>
    </row>
    <row r="226" spans="2:20" x14ac:dyDescent="0.3">
      <c r="B226" s="27">
        <v>60</v>
      </c>
      <c r="C226" s="5"/>
      <c r="D226" s="5"/>
      <c r="E226" s="5"/>
      <c r="F226" s="5"/>
      <c r="G226" s="5"/>
      <c r="H226" s="5"/>
      <c r="I226" s="5"/>
      <c r="J226" s="5"/>
      <c r="L226" s="27" t="s">
        <v>3</v>
      </c>
      <c r="M226" s="5"/>
      <c r="N226" s="5"/>
      <c r="O226" s="5"/>
      <c r="P226" s="5"/>
      <c r="Q226" s="5"/>
      <c r="R226" s="5"/>
      <c r="S226" s="5"/>
      <c r="T226" s="5"/>
    </row>
    <row r="227" spans="2:20" x14ac:dyDescent="0.3">
      <c r="B227" s="28" t="s">
        <v>3</v>
      </c>
      <c r="C227" s="29">
        <v>132.85609261714288</v>
      </c>
      <c r="D227" s="29">
        <v>308.89041533485727</v>
      </c>
      <c r="E227" s="29">
        <v>484.92473805257157</v>
      </c>
      <c r="F227" s="29">
        <v>658.74479256000018</v>
      </c>
      <c r="G227" s="29">
        <v>834.77911527771448</v>
      </c>
      <c r="H227" s="29">
        <v>1008.5991697851431</v>
      </c>
      <c r="I227" s="29">
        <v>1499.8781897188455</v>
      </c>
      <c r="J227" s="29">
        <v>704.09607333518215</v>
      </c>
      <c r="L227" s="28">
        <v>60</v>
      </c>
      <c r="M227" s="29">
        <v>132.85609261714288</v>
      </c>
      <c r="N227" s="29">
        <v>308.89041533485727</v>
      </c>
      <c r="O227" s="29">
        <v>484.92473805257157</v>
      </c>
      <c r="P227" s="29">
        <v>658.74479256000018</v>
      </c>
      <c r="Q227" s="29">
        <v>834.77911527771448</v>
      </c>
      <c r="R227" s="29">
        <v>1008.5991697851431</v>
      </c>
      <c r="S227" s="29">
        <v>1499.8781897188455</v>
      </c>
      <c r="T227" s="29">
        <v>704.09607333518215</v>
      </c>
    </row>
    <row r="228" spans="2:20" x14ac:dyDescent="0.3">
      <c r="B228" s="28" t="s">
        <v>1</v>
      </c>
      <c r="C228" s="29">
        <v>182.67712734857147</v>
      </c>
      <c r="D228" s="29">
        <v>428.46089869028577</v>
      </c>
      <c r="E228" s="29">
        <v>672.03040182171446</v>
      </c>
      <c r="F228" s="29">
        <v>915.59990495314298</v>
      </c>
      <c r="G228" s="29">
        <v>1159.1694080845716</v>
      </c>
      <c r="H228" s="29">
        <v>1402.7389112160001</v>
      </c>
      <c r="I228" s="29">
        <v>2218.1976476109421</v>
      </c>
      <c r="J228" s="29">
        <v>996.98204281788981</v>
      </c>
      <c r="L228" s="28">
        <v>80</v>
      </c>
      <c r="M228" s="29">
        <v>177.14145682285721</v>
      </c>
      <c r="N228" s="29">
        <v>411.85388711314295</v>
      </c>
      <c r="O228" s="29">
        <v>646.56631740342868</v>
      </c>
      <c r="P228" s="29">
        <v>878.32639008000012</v>
      </c>
      <c r="Q228" s="29">
        <v>1113.0388203702857</v>
      </c>
      <c r="R228" s="29">
        <v>1344.7988930468573</v>
      </c>
      <c r="S228" s="29">
        <v>1999.837586291794</v>
      </c>
      <c r="T228" s="29">
        <v>938.79476444690943</v>
      </c>
    </row>
    <row r="229" spans="2:20" x14ac:dyDescent="0.3">
      <c r="B229" s="27">
        <v>80</v>
      </c>
      <c r="C229" s="5"/>
      <c r="D229" s="5"/>
      <c r="E229" s="5"/>
      <c r="F229" s="5"/>
      <c r="G229" s="5"/>
      <c r="H229" s="5"/>
      <c r="I229" s="5"/>
      <c r="J229" s="5"/>
      <c r="L229" s="28">
        <v>100</v>
      </c>
      <c r="M229" s="29">
        <v>221.42682102857148</v>
      </c>
      <c r="N229" s="29">
        <v>514.81735889142863</v>
      </c>
      <c r="O229" s="29">
        <v>808.2078967542858</v>
      </c>
      <c r="P229" s="29">
        <v>1097.9079876000001</v>
      </c>
      <c r="Q229" s="29">
        <v>1391.2985254628575</v>
      </c>
      <c r="R229" s="29">
        <v>1680.9986163085719</v>
      </c>
      <c r="S229" s="29">
        <v>2499.7969828647419</v>
      </c>
      <c r="T229" s="29">
        <v>1173.4934555586367</v>
      </c>
    </row>
    <row r="230" spans="2:20" x14ac:dyDescent="0.3">
      <c r="B230" s="28" t="s">
        <v>3</v>
      </c>
      <c r="C230" s="29">
        <v>177.14145682285721</v>
      </c>
      <c r="D230" s="29">
        <v>411.85388711314295</v>
      </c>
      <c r="E230" s="29">
        <v>646.56631740342868</v>
      </c>
      <c r="F230" s="29">
        <v>878.32639008000012</v>
      </c>
      <c r="G230" s="29">
        <v>1113.0388203702857</v>
      </c>
      <c r="H230" s="29">
        <v>1344.7988930468573</v>
      </c>
      <c r="I230" s="29">
        <v>1999.837586291794</v>
      </c>
      <c r="J230" s="29">
        <v>938.79476444690943</v>
      </c>
      <c r="L230" s="28">
        <v>150</v>
      </c>
      <c r="M230" s="29">
        <v>332.14023154285724</v>
      </c>
      <c r="N230" s="29">
        <v>772.226038337143</v>
      </c>
      <c r="O230" s="29">
        <v>1212.311845131429</v>
      </c>
      <c r="P230" s="29">
        <v>1646.8619814000003</v>
      </c>
      <c r="Q230" s="29">
        <v>2086.9477881942862</v>
      </c>
      <c r="R230" s="29">
        <v>2521.4979244628576</v>
      </c>
      <c r="S230" s="29">
        <v>3749.6954742971134</v>
      </c>
      <c r="T230" s="29">
        <v>1760.2401833379554</v>
      </c>
    </row>
    <row r="231" spans="2:20" x14ac:dyDescent="0.3">
      <c r="B231" s="28" t="s">
        <v>1</v>
      </c>
      <c r="C231" s="29">
        <v>243.56950313142863</v>
      </c>
      <c r="D231" s="29">
        <v>571.28119825371448</v>
      </c>
      <c r="E231" s="29">
        <v>896.04053576228591</v>
      </c>
      <c r="F231" s="29">
        <v>1220.7998732708575</v>
      </c>
      <c r="G231" s="29">
        <v>1545.5592107794287</v>
      </c>
      <c r="H231" s="29">
        <v>1870.3185482880006</v>
      </c>
      <c r="I231" s="29">
        <v>2957.5968634812566</v>
      </c>
      <c r="J231" s="29">
        <v>1329.3093904238533</v>
      </c>
      <c r="L231" s="28">
        <v>200</v>
      </c>
      <c r="M231" s="29">
        <v>442.85364205714296</v>
      </c>
      <c r="N231" s="29">
        <v>1029.6347177828573</v>
      </c>
      <c r="O231" s="29">
        <v>1616.4157935085716</v>
      </c>
      <c r="P231" s="29">
        <v>2195.8159752000001</v>
      </c>
      <c r="Q231" s="29">
        <v>2782.5970509257149</v>
      </c>
      <c r="R231" s="29">
        <v>3361.9972326171437</v>
      </c>
      <c r="S231" s="29">
        <v>4999.5939657294839</v>
      </c>
      <c r="T231" s="29">
        <v>2346.9869111172734</v>
      </c>
    </row>
    <row r="232" spans="2:20" x14ac:dyDescent="0.3">
      <c r="B232" s="27">
        <v>100</v>
      </c>
      <c r="C232" s="5"/>
      <c r="D232" s="5"/>
      <c r="E232" s="5"/>
      <c r="F232" s="5"/>
      <c r="G232" s="5"/>
      <c r="H232" s="5"/>
      <c r="I232" s="5"/>
      <c r="J232" s="5"/>
      <c r="L232" s="28">
        <v>250</v>
      </c>
      <c r="M232" s="29">
        <v>553.56705257142869</v>
      </c>
      <c r="N232" s="29">
        <v>1287.0433972285718</v>
      </c>
      <c r="O232" s="29">
        <v>2020.5197418857149</v>
      </c>
      <c r="P232" s="29">
        <v>2744.7699690000004</v>
      </c>
      <c r="Q232" s="29">
        <v>3478.2463136571437</v>
      </c>
      <c r="R232" s="29">
        <v>4202.4965407714299</v>
      </c>
      <c r="S232" s="29">
        <v>6249.4924571618558</v>
      </c>
      <c r="T232" s="29">
        <v>2933.7336388965923</v>
      </c>
    </row>
    <row r="233" spans="2:20" x14ac:dyDescent="0.3">
      <c r="B233" s="28" t="s">
        <v>3</v>
      </c>
      <c r="C233" s="29">
        <v>221.42682102857148</v>
      </c>
      <c r="D233" s="29">
        <v>514.81735889142863</v>
      </c>
      <c r="E233" s="29">
        <v>808.2078967542858</v>
      </c>
      <c r="F233" s="29">
        <v>1097.9079876000001</v>
      </c>
      <c r="G233" s="29">
        <v>1391.2985254628575</v>
      </c>
      <c r="H233" s="29">
        <v>1680.9986163085719</v>
      </c>
      <c r="I233" s="29">
        <v>2499.7969828647419</v>
      </c>
      <c r="J233" s="29">
        <v>1173.4934555586367</v>
      </c>
      <c r="L233" s="27" t="s">
        <v>1</v>
      </c>
      <c r="M233" s="5"/>
      <c r="N233" s="5"/>
      <c r="O233" s="5"/>
      <c r="P233" s="5"/>
      <c r="Q233" s="5"/>
      <c r="R233" s="5"/>
      <c r="S233" s="5"/>
      <c r="T233" s="5"/>
    </row>
    <row r="234" spans="2:20" x14ac:dyDescent="0.3">
      <c r="B234" s="28" t="s">
        <v>1</v>
      </c>
      <c r="C234" s="29">
        <v>304.46187891428576</v>
      </c>
      <c r="D234" s="29">
        <v>714.10149781714313</v>
      </c>
      <c r="E234" s="29">
        <v>1120.0506697028575</v>
      </c>
      <c r="F234" s="29">
        <v>1525.9998415885716</v>
      </c>
      <c r="G234" s="29">
        <v>1931.9490134742859</v>
      </c>
      <c r="H234" s="29">
        <v>2337.8981853600008</v>
      </c>
      <c r="I234" s="29">
        <v>3696.9960793515711</v>
      </c>
      <c r="J234" s="29">
        <v>1661.6367380298163</v>
      </c>
      <c r="L234" s="28">
        <v>60</v>
      </c>
      <c r="M234" s="29">
        <v>182.67712734857147</v>
      </c>
      <c r="N234" s="29">
        <v>428.46089869028577</v>
      </c>
      <c r="O234" s="29">
        <v>672.03040182171446</v>
      </c>
      <c r="P234" s="29">
        <v>915.59990495314298</v>
      </c>
      <c r="Q234" s="29">
        <v>1159.1694080845716</v>
      </c>
      <c r="R234" s="29">
        <v>1402.7389112160001</v>
      </c>
      <c r="S234" s="29">
        <v>2218.1976476109421</v>
      </c>
      <c r="T234" s="29">
        <v>996.98204281788981</v>
      </c>
    </row>
    <row r="235" spans="2:20" x14ac:dyDescent="0.3">
      <c r="B235" s="27">
        <v>150</v>
      </c>
      <c r="C235" s="5"/>
      <c r="D235" s="5"/>
      <c r="E235" s="5"/>
      <c r="F235" s="5"/>
      <c r="G235" s="5"/>
      <c r="H235" s="5"/>
      <c r="I235" s="5"/>
      <c r="J235" s="5"/>
      <c r="L235" s="28">
        <v>80</v>
      </c>
      <c r="M235" s="29">
        <v>243.56950313142863</v>
      </c>
      <c r="N235" s="29">
        <v>571.28119825371448</v>
      </c>
      <c r="O235" s="29">
        <v>896.04053576228591</v>
      </c>
      <c r="P235" s="29">
        <v>1220.7998732708575</v>
      </c>
      <c r="Q235" s="29">
        <v>1545.5592107794287</v>
      </c>
      <c r="R235" s="29">
        <v>1870.3185482880006</v>
      </c>
      <c r="S235" s="29">
        <v>2957.5968634812566</v>
      </c>
      <c r="T235" s="29">
        <v>1329.3093904238533</v>
      </c>
    </row>
    <row r="236" spans="2:20" x14ac:dyDescent="0.3">
      <c r="B236" s="28" t="s">
        <v>3</v>
      </c>
      <c r="C236" s="29">
        <v>332.14023154285724</v>
      </c>
      <c r="D236" s="29">
        <v>772.226038337143</v>
      </c>
      <c r="E236" s="29">
        <v>1212.311845131429</v>
      </c>
      <c r="F236" s="29">
        <v>1646.8619814000003</v>
      </c>
      <c r="G236" s="29">
        <v>2086.9477881942862</v>
      </c>
      <c r="H236" s="29">
        <v>2521.4979244628576</v>
      </c>
      <c r="I236" s="29">
        <v>3749.6954742971134</v>
      </c>
      <c r="J236" s="29">
        <v>1760.2401833379554</v>
      </c>
      <c r="L236" s="28">
        <v>100</v>
      </c>
      <c r="M236" s="29">
        <v>304.46187891428576</v>
      </c>
      <c r="N236" s="29">
        <v>714.10149781714313</v>
      </c>
      <c r="O236" s="29">
        <v>1120.0506697028575</v>
      </c>
      <c r="P236" s="29">
        <v>1525.9998415885716</v>
      </c>
      <c r="Q236" s="29">
        <v>1931.9490134742859</v>
      </c>
      <c r="R236" s="29">
        <v>2337.8981853600008</v>
      </c>
      <c r="S236" s="29">
        <v>3696.9960793515711</v>
      </c>
      <c r="T236" s="29">
        <v>1661.6367380298163</v>
      </c>
    </row>
    <row r="237" spans="2:20" x14ac:dyDescent="0.3">
      <c r="B237" s="28" t="s">
        <v>1</v>
      </c>
      <c r="C237" s="29">
        <v>456.6928183714287</v>
      </c>
      <c r="D237" s="29">
        <v>1071.1522467257146</v>
      </c>
      <c r="E237" s="29">
        <v>1680.0760045542861</v>
      </c>
      <c r="F237" s="29">
        <v>2288.9997623828581</v>
      </c>
      <c r="G237" s="29">
        <v>2897.9235202114296</v>
      </c>
      <c r="H237" s="29">
        <v>3506.8472780400011</v>
      </c>
      <c r="I237" s="29">
        <v>5545.4941190273566</v>
      </c>
      <c r="J237" s="29">
        <v>2492.4551070447246</v>
      </c>
      <c r="L237" s="28">
        <v>150</v>
      </c>
      <c r="M237" s="29">
        <v>456.6928183714287</v>
      </c>
      <c r="N237" s="29">
        <v>1071.1522467257146</v>
      </c>
      <c r="O237" s="29">
        <v>1680.0760045542861</v>
      </c>
      <c r="P237" s="29">
        <v>2288.9997623828581</v>
      </c>
      <c r="Q237" s="29">
        <v>2897.9235202114296</v>
      </c>
      <c r="R237" s="29">
        <v>3506.8472780400011</v>
      </c>
      <c r="S237" s="29">
        <v>5545.4941190273566</v>
      </c>
      <c r="T237" s="29">
        <v>2492.4551070447246</v>
      </c>
    </row>
    <row r="238" spans="2:20" x14ac:dyDescent="0.3">
      <c r="B238" s="27">
        <v>200</v>
      </c>
      <c r="C238" s="5"/>
      <c r="D238" s="5"/>
      <c r="E238" s="5"/>
      <c r="F238" s="5"/>
      <c r="G238" s="5"/>
      <c r="H238" s="5"/>
      <c r="I238" s="5"/>
      <c r="J238" s="5"/>
      <c r="L238" s="28">
        <v>200</v>
      </c>
      <c r="M238" s="29">
        <v>608.92375782857152</v>
      </c>
      <c r="N238" s="29">
        <v>1428.2029956342863</v>
      </c>
      <c r="O238" s="29">
        <v>2240.101339405715</v>
      </c>
      <c r="P238" s="29">
        <v>3051.9996831771432</v>
      </c>
      <c r="Q238" s="29">
        <v>3863.8980269485719</v>
      </c>
      <c r="R238" s="29">
        <v>4675.7963707200015</v>
      </c>
      <c r="S238" s="29">
        <v>7393.9921587031422</v>
      </c>
      <c r="T238" s="29">
        <v>3323.2734760596327</v>
      </c>
    </row>
    <row r="239" spans="2:20" x14ac:dyDescent="0.3">
      <c r="B239" s="28" t="s">
        <v>3</v>
      </c>
      <c r="C239" s="29">
        <v>442.85364205714296</v>
      </c>
      <c r="D239" s="29">
        <v>1029.6347177828573</v>
      </c>
      <c r="E239" s="29">
        <v>1616.4157935085716</v>
      </c>
      <c r="F239" s="29">
        <v>2195.8159752000001</v>
      </c>
      <c r="G239" s="29">
        <v>2782.5970509257149</v>
      </c>
      <c r="H239" s="29">
        <v>3361.9972326171437</v>
      </c>
      <c r="I239" s="29">
        <v>4999.5939657294839</v>
      </c>
      <c r="J239" s="29">
        <v>2346.9869111172734</v>
      </c>
      <c r="L239" s="28">
        <v>250</v>
      </c>
      <c r="M239" s="29">
        <v>761.15469728571441</v>
      </c>
      <c r="N239" s="29">
        <v>1785.2537445428575</v>
      </c>
      <c r="O239" s="29">
        <v>2800.1266742571438</v>
      </c>
      <c r="P239" s="29">
        <v>3814.9996039714297</v>
      </c>
      <c r="Q239" s="29">
        <v>4829.8725336857151</v>
      </c>
      <c r="R239" s="29">
        <v>5844.7454634000014</v>
      </c>
      <c r="S239" s="29">
        <v>9242.4901983789277</v>
      </c>
      <c r="T239" s="29">
        <v>4154.0918450745412</v>
      </c>
    </row>
    <row r="240" spans="2:20" x14ac:dyDescent="0.3">
      <c r="B240" s="28" t="s">
        <v>1</v>
      </c>
      <c r="C240" s="29">
        <v>608.92375782857152</v>
      </c>
      <c r="D240" s="29">
        <v>1428.2029956342863</v>
      </c>
      <c r="E240" s="29">
        <v>2240.101339405715</v>
      </c>
      <c r="F240" s="29">
        <v>3051.9996831771432</v>
      </c>
      <c r="G240" s="29">
        <v>3863.8980269485719</v>
      </c>
      <c r="H240" s="29">
        <v>4675.7963707200015</v>
      </c>
      <c r="I240" s="29">
        <v>7393.9921587031422</v>
      </c>
      <c r="J240" s="29">
        <v>3323.2734760596327</v>
      </c>
      <c r="L240" s="27" t="s">
        <v>106</v>
      </c>
      <c r="M240" s="29">
        <v>368.1220899600001</v>
      </c>
      <c r="N240" s="29">
        <v>860.24319969600026</v>
      </c>
      <c r="O240" s="29">
        <v>1349.7809965200006</v>
      </c>
      <c r="P240" s="29">
        <v>1836.7354804320003</v>
      </c>
      <c r="Q240" s="29">
        <v>2326.2732772560003</v>
      </c>
      <c r="R240" s="29">
        <v>2813.2277611680006</v>
      </c>
      <c r="S240" s="29">
        <v>4337.7551435514188</v>
      </c>
      <c r="T240" s="29">
        <v>1984.5911355119176</v>
      </c>
    </row>
    <row r="241" spans="2:20" x14ac:dyDescent="0.3">
      <c r="B241" s="27">
        <v>250</v>
      </c>
      <c r="C241" s="5"/>
      <c r="D241" s="5"/>
      <c r="E241" s="5"/>
      <c r="F241" s="5"/>
      <c r="G241" s="5"/>
      <c r="H241" s="5"/>
      <c r="I241" s="5"/>
      <c r="J241" s="5"/>
      <c r="L241"/>
      <c r="M241"/>
      <c r="N241"/>
      <c r="O241"/>
      <c r="P241"/>
      <c r="Q241"/>
      <c r="R241"/>
      <c r="S241"/>
      <c r="T241"/>
    </row>
    <row r="242" spans="2:20" x14ac:dyDescent="0.3">
      <c r="B242" s="28" t="s">
        <v>3</v>
      </c>
      <c r="C242" s="29">
        <v>553.56705257142869</v>
      </c>
      <c r="D242" s="29">
        <v>1287.0433972285718</v>
      </c>
      <c r="E242" s="29">
        <v>2020.5197418857149</v>
      </c>
      <c r="F242" s="29">
        <v>2744.7699690000004</v>
      </c>
      <c r="G242" s="29">
        <v>3478.2463136571437</v>
      </c>
      <c r="H242" s="29">
        <v>4202.4965407714299</v>
      </c>
      <c r="I242" s="29">
        <v>6249.4924571618558</v>
      </c>
      <c r="J242" s="29">
        <v>2933.7336388965923</v>
      </c>
      <c r="L242"/>
      <c r="M242"/>
      <c r="N242"/>
      <c r="O242"/>
      <c r="P242"/>
      <c r="Q242"/>
      <c r="R242"/>
      <c r="S242"/>
      <c r="T242"/>
    </row>
    <row r="243" spans="2:20" x14ac:dyDescent="0.3">
      <c r="B243" s="28" t="s">
        <v>1</v>
      </c>
      <c r="C243" s="29">
        <v>761.15469728571441</v>
      </c>
      <c r="D243" s="29">
        <v>1785.2537445428575</v>
      </c>
      <c r="E243" s="29">
        <v>2800.1266742571438</v>
      </c>
      <c r="F243" s="29">
        <v>3814.9996039714297</v>
      </c>
      <c r="G243" s="29">
        <v>4829.8725336857151</v>
      </c>
      <c r="H243" s="29">
        <v>5844.7454634000014</v>
      </c>
      <c r="I243" s="29">
        <v>9242.4901983789277</v>
      </c>
      <c r="J243" s="29">
        <v>4154.0918450745412</v>
      </c>
      <c r="L243"/>
      <c r="M243"/>
      <c r="N243"/>
      <c r="O243"/>
      <c r="P243"/>
      <c r="Q243"/>
      <c r="R243"/>
      <c r="S243"/>
      <c r="T243"/>
    </row>
    <row r="244" spans="2:20" x14ac:dyDescent="0.3">
      <c r="B244" s="27" t="s">
        <v>106</v>
      </c>
      <c r="C244" s="29">
        <v>368.1220899600001</v>
      </c>
      <c r="D244" s="29">
        <v>860.24319969600026</v>
      </c>
      <c r="E244" s="29">
        <v>1349.7809965200006</v>
      </c>
      <c r="F244" s="29">
        <v>1836.7354804320003</v>
      </c>
      <c r="G244" s="29">
        <v>2326.2732772560003</v>
      </c>
      <c r="H244" s="29">
        <v>2813.2277611680006</v>
      </c>
      <c r="I244" s="29">
        <v>4337.7551435514188</v>
      </c>
      <c r="J244" s="29">
        <v>1984.5911355119176</v>
      </c>
      <c r="L244"/>
      <c r="M244"/>
      <c r="N244"/>
      <c r="O244"/>
      <c r="P244"/>
      <c r="Q244"/>
      <c r="R244"/>
      <c r="S244"/>
      <c r="T244"/>
    </row>
    <row r="290" spans="2:20" x14ac:dyDescent="0.3">
      <c r="B290" s="26" t="s">
        <v>104</v>
      </c>
      <c r="C290" s="1" t="s" vm="9">
        <v>88</v>
      </c>
      <c r="L290" s="26" t="s">
        <v>104</v>
      </c>
      <c r="M290" s="1" t="s" vm="9">
        <v>88</v>
      </c>
    </row>
    <row r="291" spans="2:20" x14ac:dyDescent="0.3">
      <c r="B291" s="26" t="s">
        <v>105</v>
      </c>
      <c r="C291" s="1" t="s" vm="5">
        <v>24</v>
      </c>
      <c r="L291" s="26" t="s">
        <v>105</v>
      </c>
      <c r="M291" s="1" t="s" vm="5">
        <v>24</v>
      </c>
    </row>
    <row r="293" spans="2:20" x14ac:dyDescent="0.3">
      <c r="B293" s="26" t="s">
        <v>110</v>
      </c>
      <c r="C293" s="26" t="s">
        <v>103</v>
      </c>
      <c r="L293" s="26" t="s">
        <v>110</v>
      </c>
      <c r="M293" s="26" t="s">
        <v>103</v>
      </c>
    </row>
    <row r="294" spans="2:20" x14ac:dyDescent="0.3">
      <c r="B294" s="26" t="s">
        <v>108</v>
      </c>
      <c r="C294" s="5" t="s">
        <v>5</v>
      </c>
      <c r="D294" s="5" t="s">
        <v>6</v>
      </c>
      <c r="E294" s="5" t="s">
        <v>7</v>
      </c>
      <c r="F294" s="5" t="s">
        <v>8</v>
      </c>
      <c r="G294" s="5" t="s">
        <v>9</v>
      </c>
      <c r="H294" s="5" t="s">
        <v>10</v>
      </c>
      <c r="I294" s="5" t="s">
        <v>11</v>
      </c>
      <c r="J294" s="5" t="s">
        <v>106</v>
      </c>
      <c r="L294" s="26" t="s">
        <v>109</v>
      </c>
      <c r="M294" s="5" t="s">
        <v>5</v>
      </c>
      <c r="N294" s="5" t="s">
        <v>6</v>
      </c>
      <c r="O294" s="5" t="s">
        <v>7</v>
      </c>
      <c r="P294" s="5" t="s">
        <v>8</v>
      </c>
      <c r="Q294" s="5" t="s">
        <v>9</v>
      </c>
      <c r="R294" s="5" t="s">
        <v>10</v>
      </c>
      <c r="S294" s="5" t="s">
        <v>11</v>
      </c>
      <c r="T294" s="5" t="s">
        <v>106</v>
      </c>
    </row>
    <row r="295" spans="2:20" x14ac:dyDescent="0.3">
      <c r="B295" s="27">
        <v>60</v>
      </c>
      <c r="C295" s="5"/>
      <c r="D295" s="5"/>
      <c r="E295" s="5"/>
      <c r="F295" s="5"/>
      <c r="G295" s="5"/>
      <c r="H295" s="5"/>
      <c r="I295" s="5"/>
      <c r="J295" s="5"/>
      <c r="L295" s="27" t="s">
        <v>3</v>
      </c>
      <c r="M295" s="5"/>
      <c r="N295" s="5"/>
      <c r="O295" s="5"/>
      <c r="P295" s="5"/>
      <c r="Q295" s="5"/>
      <c r="R295" s="5"/>
      <c r="S295" s="5"/>
      <c r="T295" s="5"/>
    </row>
    <row r="296" spans="2:20" x14ac:dyDescent="0.3">
      <c r="B296" s="28" t="s">
        <v>3</v>
      </c>
      <c r="C296" s="29">
        <v>69.151973911152766</v>
      </c>
      <c r="D296" s="29">
        <v>160.77833934343019</v>
      </c>
      <c r="E296" s="29">
        <v>252.40470477570761</v>
      </c>
      <c r="F296" s="29">
        <v>342.87853730946586</v>
      </c>
      <c r="G296" s="29">
        <v>434.50490274174331</v>
      </c>
      <c r="H296" s="29">
        <v>524.97873527550144</v>
      </c>
      <c r="I296" s="29">
        <v>780.69086183527679</v>
      </c>
      <c r="J296" s="29">
        <v>366.48400788461106</v>
      </c>
      <c r="L296" s="28">
        <v>60</v>
      </c>
      <c r="M296" s="29">
        <v>69.151973911152766</v>
      </c>
      <c r="N296" s="29">
        <v>160.77833934343019</v>
      </c>
      <c r="O296" s="29">
        <v>252.40470477570761</v>
      </c>
      <c r="P296" s="29">
        <v>342.87853730946586</v>
      </c>
      <c r="Q296" s="29">
        <v>434.50490274174331</v>
      </c>
      <c r="R296" s="29">
        <v>524.97873527550144</v>
      </c>
      <c r="S296" s="29">
        <v>780.69086183527679</v>
      </c>
      <c r="T296" s="29">
        <v>366.48400788461106</v>
      </c>
    </row>
    <row r="297" spans="2:20" x14ac:dyDescent="0.3">
      <c r="B297" s="28" t="s">
        <v>1</v>
      </c>
      <c r="C297" s="29">
        <v>95.083964127835074</v>
      </c>
      <c r="D297" s="29">
        <v>223.01511586346768</v>
      </c>
      <c r="E297" s="29">
        <v>349.79373470058113</v>
      </c>
      <c r="F297" s="29">
        <v>476.57235353769443</v>
      </c>
      <c r="G297" s="29">
        <v>603.35097237480784</v>
      </c>
      <c r="H297" s="29">
        <v>730.12959121192125</v>
      </c>
      <c r="I297" s="29">
        <v>1154.5781818182083</v>
      </c>
      <c r="J297" s="29">
        <v>518.93198766207365</v>
      </c>
      <c r="L297" s="28">
        <v>80</v>
      </c>
      <c r="M297" s="29">
        <v>92.202631881537016</v>
      </c>
      <c r="N297" s="29">
        <v>214.3711191245736</v>
      </c>
      <c r="O297" s="29">
        <v>336.53960636761013</v>
      </c>
      <c r="P297" s="29">
        <v>457.17138307928781</v>
      </c>
      <c r="Q297" s="29">
        <v>579.33987032232426</v>
      </c>
      <c r="R297" s="29">
        <v>699.97164703400188</v>
      </c>
      <c r="S297" s="29">
        <v>1040.9211491137025</v>
      </c>
      <c r="T297" s="29">
        <v>488.64534384614819</v>
      </c>
    </row>
    <row r="298" spans="2:20" x14ac:dyDescent="0.3">
      <c r="B298" s="27">
        <v>80</v>
      </c>
      <c r="C298" s="5"/>
      <c r="D298" s="5"/>
      <c r="E298" s="5"/>
      <c r="F298" s="5"/>
      <c r="G298" s="5"/>
      <c r="H298" s="5"/>
      <c r="I298" s="5"/>
      <c r="J298" s="5"/>
      <c r="L298" s="28">
        <v>100</v>
      </c>
      <c r="M298" s="29">
        <v>115.25328985192129</v>
      </c>
      <c r="N298" s="29">
        <v>267.96389890571703</v>
      </c>
      <c r="O298" s="29">
        <v>420.6745079595126</v>
      </c>
      <c r="P298" s="29">
        <v>571.46422884910976</v>
      </c>
      <c r="Q298" s="29">
        <v>724.17483790290555</v>
      </c>
      <c r="R298" s="29">
        <v>874.96455879250243</v>
      </c>
      <c r="S298" s="29">
        <v>1301.1514363921278</v>
      </c>
      <c r="T298" s="29">
        <v>610.80667980768521</v>
      </c>
    </row>
    <row r="299" spans="2:20" x14ac:dyDescent="0.3">
      <c r="B299" s="28" t="s">
        <v>3</v>
      </c>
      <c r="C299" s="29">
        <v>92.202631881537016</v>
      </c>
      <c r="D299" s="29">
        <v>214.3711191245736</v>
      </c>
      <c r="E299" s="29">
        <v>336.53960636761013</v>
      </c>
      <c r="F299" s="29">
        <v>457.17138307928781</v>
      </c>
      <c r="G299" s="29">
        <v>579.33987032232426</v>
      </c>
      <c r="H299" s="29">
        <v>699.97164703400188</v>
      </c>
      <c r="I299" s="29">
        <v>1040.9211491137025</v>
      </c>
      <c r="J299" s="29">
        <v>488.64534384614819</v>
      </c>
      <c r="L299" s="28">
        <v>150</v>
      </c>
      <c r="M299" s="29">
        <v>172.87993477788191</v>
      </c>
      <c r="N299" s="29">
        <v>401.94584835857557</v>
      </c>
      <c r="O299" s="29">
        <v>631.01176193926904</v>
      </c>
      <c r="P299" s="29">
        <v>857.19634327366441</v>
      </c>
      <c r="Q299" s="29">
        <v>1086.2622568543582</v>
      </c>
      <c r="R299" s="29">
        <v>1312.4468381887536</v>
      </c>
      <c r="S299" s="29">
        <v>1951.7271545881922</v>
      </c>
      <c r="T299" s="29">
        <v>916.21001971152782</v>
      </c>
    </row>
    <row r="300" spans="2:20" x14ac:dyDescent="0.3">
      <c r="B300" s="28" t="s">
        <v>1</v>
      </c>
      <c r="C300" s="29">
        <v>126.77861883711341</v>
      </c>
      <c r="D300" s="29">
        <v>297.35348781795693</v>
      </c>
      <c r="E300" s="29">
        <v>466.3916462674415</v>
      </c>
      <c r="F300" s="29">
        <v>635.4298047169259</v>
      </c>
      <c r="G300" s="29">
        <v>804.46796316641041</v>
      </c>
      <c r="H300" s="29">
        <v>973.50612161589515</v>
      </c>
      <c r="I300" s="29">
        <v>1539.4375757576108</v>
      </c>
      <c r="J300" s="29">
        <v>691.90931688276487</v>
      </c>
      <c r="L300" s="28">
        <v>200</v>
      </c>
      <c r="M300" s="29">
        <v>230.50657970384259</v>
      </c>
      <c r="N300" s="29">
        <v>535.92779781143406</v>
      </c>
      <c r="O300" s="29">
        <v>841.34901591902519</v>
      </c>
      <c r="P300" s="29">
        <v>1142.9284576982195</v>
      </c>
      <c r="Q300" s="29">
        <v>1448.3496758058111</v>
      </c>
      <c r="R300" s="29">
        <v>1749.9291175850049</v>
      </c>
      <c r="S300" s="29">
        <v>2602.3028727842557</v>
      </c>
      <c r="T300" s="29">
        <v>1221.6133596153704</v>
      </c>
    </row>
    <row r="301" spans="2:20" x14ac:dyDescent="0.3">
      <c r="B301" s="27">
        <v>100</v>
      </c>
      <c r="C301" s="5"/>
      <c r="D301" s="5"/>
      <c r="E301" s="5"/>
      <c r="F301" s="5"/>
      <c r="G301" s="5"/>
      <c r="H301" s="5"/>
      <c r="I301" s="5"/>
      <c r="J301" s="5"/>
      <c r="L301" s="28">
        <v>250</v>
      </c>
      <c r="M301" s="29">
        <v>288.13322462980324</v>
      </c>
      <c r="N301" s="29">
        <v>669.90974726429249</v>
      </c>
      <c r="O301" s="29">
        <v>1051.6862698987818</v>
      </c>
      <c r="P301" s="29">
        <v>1428.6605721227743</v>
      </c>
      <c r="Q301" s="29">
        <v>1810.4370947572636</v>
      </c>
      <c r="R301" s="29">
        <v>2187.4113969812561</v>
      </c>
      <c r="S301" s="29">
        <v>3252.8785909803196</v>
      </c>
      <c r="T301" s="29">
        <v>1527.0166995192126</v>
      </c>
    </row>
    <row r="302" spans="2:20" x14ac:dyDescent="0.3">
      <c r="B302" s="28" t="s">
        <v>3</v>
      </c>
      <c r="C302" s="29">
        <v>115.25328985192129</v>
      </c>
      <c r="D302" s="29">
        <v>267.96389890571703</v>
      </c>
      <c r="E302" s="29">
        <v>420.6745079595126</v>
      </c>
      <c r="F302" s="29">
        <v>571.46422884910976</v>
      </c>
      <c r="G302" s="29">
        <v>724.17483790290555</v>
      </c>
      <c r="H302" s="29">
        <v>874.96455879250243</v>
      </c>
      <c r="I302" s="29">
        <v>1301.1514363921278</v>
      </c>
      <c r="J302" s="29">
        <v>610.80667980768521</v>
      </c>
      <c r="L302" s="27" t="s">
        <v>1</v>
      </c>
      <c r="M302" s="5"/>
      <c r="N302" s="5"/>
      <c r="O302" s="5"/>
      <c r="P302" s="5"/>
      <c r="Q302" s="5"/>
      <c r="R302" s="5"/>
      <c r="S302" s="5"/>
      <c r="T302" s="5"/>
    </row>
    <row r="303" spans="2:20" x14ac:dyDescent="0.3">
      <c r="B303" s="28" t="s">
        <v>1</v>
      </c>
      <c r="C303" s="29">
        <v>158.47327354639177</v>
      </c>
      <c r="D303" s="29">
        <v>371.69185977244615</v>
      </c>
      <c r="E303" s="29">
        <v>582.98955783430199</v>
      </c>
      <c r="F303" s="29">
        <v>794.28725589615749</v>
      </c>
      <c r="G303" s="29">
        <v>1005.5849539580131</v>
      </c>
      <c r="H303" s="29">
        <v>1216.8826520198691</v>
      </c>
      <c r="I303" s="29">
        <v>1924.296969697014</v>
      </c>
      <c r="J303" s="29">
        <v>864.8866461034562</v>
      </c>
      <c r="L303" s="28">
        <v>60</v>
      </c>
      <c r="M303" s="29">
        <v>95.083964127835074</v>
      </c>
      <c r="N303" s="29">
        <v>223.01511586346768</v>
      </c>
      <c r="O303" s="29">
        <v>349.79373470058113</v>
      </c>
      <c r="P303" s="29">
        <v>476.57235353769443</v>
      </c>
      <c r="Q303" s="29">
        <v>603.35097237480784</v>
      </c>
      <c r="R303" s="29">
        <v>730.12959121192125</v>
      </c>
      <c r="S303" s="29">
        <v>1154.5781818182083</v>
      </c>
      <c r="T303" s="29">
        <v>518.93198766207365</v>
      </c>
    </row>
    <row r="304" spans="2:20" x14ac:dyDescent="0.3">
      <c r="B304" s="27">
        <v>150</v>
      </c>
      <c r="C304" s="5"/>
      <c r="D304" s="5"/>
      <c r="E304" s="5"/>
      <c r="F304" s="5"/>
      <c r="G304" s="5"/>
      <c r="H304" s="5"/>
      <c r="I304" s="5"/>
      <c r="J304" s="5"/>
      <c r="L304" s="28">
        <v>80</v>
      </c>
      <c r="M304" s="29">
        <v>126.77861883711341</v>
      </c>
      <c r="N304" s="29">
        <v>297.35348781795693</v>
      </c>
      <c r="O304" s="29">
        <v>466.3916462674415</v>
      </c>
      <c r="P304" s="29">
        <v>635.4298047169259</v>
      </c>
      <c r="Q304" s="29">
        <v>804.46796316641041</v>
      </c>
      <c r="R304" s="29">
        <v>973.50612161589515</v>
      </c>
      <c r="S304" s="29">
        <v>1539.4375757576108</v>
      </c>
      <c r="T304" s="29">
        <v>691.90931688276487</v>
      </c>
    </row>
    <row r="305" spans="2:20" x14ac:dyDescent="0.3">
      <c r="B305" s="28" t="s">
        <v>3</v>
      </c>
      <c r="C305" s="29">
        <v>172.87993477788191</v>
      </c>
      <c r="D305" s="29">
        <v>401.94584835857557</v>
      </c>
      <c r="E305" s="29">
        <v>631.01176193926904</v>
      </c>
      <c r="F305" s="29">
        <v>857.19634327366441</v>
      </c>
      <c r="G305" s="29">
        <v>1086.2622568543582</v>
      </c>
      <c r="H305" s="29">
        <v>1312.4468381887536</v>
      </c>
      <c r="I305" s="29">
        <v>1951.7271545881922</v>
      </c>
      <c r="J305" s="29">
        <v>916.21001971152782</v>
      </c>
      <c r="L305" s="28">
        <v>100</v>
      </c>
      <c r="M305" s="29">
        <v>158.47327354639177</v>
      </c>
      <c r="N305" s="29">
        <v>371.69185977244615</v>
      </c>
      <c r="O305" s="29">
        <v>582.98955783430199</v>
      </c>
      <c r="P305" s="29">
        <v>794.28725589615749</v>
      </c>
      <c r="Q305" s="29">
        <v>1005.5849539580131</v>
      </c>
      <c r="R305" s="29">
        <v>1216.8826520198691</v>
      </c>
      <c r="S305" s="29">
        <v>1924.296969697014</v>
      </c>
      <c r="T305" s="29">
        <v>864.8866461034562</v>
      </c>
    </row>
    <row r="306" spans="2:20" x14ac:dyDescent="0.3">
      <c r="B306" s="28" t="s">
        <v>1</v>
      </c>
      <c r="C306" s="29">
        <v>237.70991031958764</v>
      </c>
      <c r="D306" s="29">
        <v>557.53778965866923</v>
      </c>
      <c r="E306" s="29">
        <v>874.48433675145282</v>
      </c>
      <c r="F306" s="29">
        <v>1191.4308838442364</v>
      </c>
      <c r="G306" s="29">
        <v>1508.3774309370201</v>
      </c>
      <c r="H306" s="29">
        <v>1825.3239780298034</v>
      </c>
      <c r="I306" s="29">
        <v>2886.4454545455214</v>
      </c>
      <c r="J306" s="29">
        <v>1297.3299691551842</v>
      </c>
      <c r="L306" s="28">
        <v>150</v>
      </c>
      <c r="M306" s="29">
        <v>237.70991031958764</v>
      </c>
      <c r="N306" s="29">
        <v>557.53778965866923</v>
      </c>
      <c r="O306" s="29">
        <v>874.48433675145282</v>
      </c>
      <c r="P306" s="29">
        <v>1191.4308838442364</v>
      </c>
      <c r="Q306" s="29">
        <v>1508.3774309370201</v>
      </c>
      <c r="R306" s="29">
        <v>1825.3239780298034</v>
      </c>
      <c r="S306" s="29">
        <v>2886.4454545455214</v>
      </c>
      <c r="T306" s="29">
        <v>1297.3299691551842</v>
      </c>
    </row>
    <row r="307" spans="2:20" x14ac:dyDescent="0.3">
      <c r="B307" s="27">
        <v>200</v>
      </c>
      <c r="C307" s="5"/>
      <c r="D307" s="5"/>
      <c r="E307" s="5"/>
      <c r="F307" s="5"/>
      <c r="G307" s="5"/>
      <c r="H307" s="5"/>
      <c r="I307" s="5"/>
      <c r="J307" s="5"/>
      <c r="L307" s="28">
        <v>200</v>
      </c>
      <c r="M307" s="29">
        <v>316.94654709278353</v>
      </c>
      <c r="N307" s="29">
        <v>743.3837195448923</v>
      </c>
      <c r="O307" s="29">
        <v>1165.979115668604</v>
      </c>
      <c r="P307" s="29">
        <v>1588.574511792315</v>
      </c>
      <c r="Q307" s="29">
        <v>2011.1699079160262</v>
      </c>
      <c r="R307" s="29">
        <v>2433.7653040397381</v>
      </c>
      <c r="S307" s="29">
        <v>3848.593939394028</v>
      </c>
      <c r="T307" s="29">
        <v>1729.7732922069124</v>
      </c>
    </row>
    <row r="308" spans="2:20" x14ac:dyDescent="0.3">
      <c r="B308" s="28" t="s">
        <v>3</v>
      </c>
      <c r="C308" s="29">
        <v>230.50657970384259</v>
      </c>
      <c r="D308" s="29">
        <v>535.92779781143406</v>
      </c>
      <c r="E308" s="29">
        <v>841.34901591902519</v>
      </c>
      <c r="F308" s="29">
        <v>1142.9284576982195</v>
      </c>
      <c r="G308" s="29">
        <v>1448.3496758058111</v>
      </c>
      <c r="H308" s="29">
        <v>1749.9291175850049</v>
      </c>
      <c r="I308" s="29">
        <v>2602.3028727842557</v>
      </c>
      <c r="J308" s="29">
        <v>1221.6133596153704</v>
      </c>
      <c r="L308" s="28">
        <v>250</v>
      </c>
      <c r="M308" s="29">
        <v>396.1831838659794</v>
      </c>
      <c r="N308" s="29">
        <v>929.22964943111538</v>
      </c>
      <c r="O308" s="29">
        <v>1457.4738945857546</v>
      </c>
      <c r="P308" s="29">
        <v>1985.7181397403938</v>
      </c>
      <c r="Q308" s="29">
        <v>2513.9623848950328</v>
      </c>
      <c r="R308" s="29">
        <v>3042.2066300496722</v>
      </c>
      <c r="S308" s="29">
        <v>4810.7424242425359</v>
      </c>
      <c r="T308" s="29">
        <v>2162.2166152586401</v>
      </c>
    </row>
    <row r="309" spans="2:20" x14ac:dyDescent="0.3">
      <c r="B309" s="28" t="s">
        <v>1</v>
      </c>
      <c r="C309" s="29">
        <v>316.94654709278353</v>
      </c>
      <c r="D309" s="29">
        <v>743.3837195448923</v>
      </c>
      <c r="E309" s="29">
        <v>1165.979115668604</v>
      </c>
      <c r="F309" s="29">
        <v>1588.574511792315</v>
      </c>
      <c r="G309" s="29">
        <v>2011.1699079160262</v>
      </c>
      <c r="H309" s="29">
        <v>2433.7653040397381</v>
      </c>
      <c r="I309" s="29">
        <v>3848.593939394028</v>
      </c>
      <c r="J309" s="29">
        <v>1729.7732922069124</v>
      </c>
      <c r="L309" s="27" t="s">
        <v>106</v>
      </c>
      <c r="M309" s="29">
        <v>191.60859437881913</v>
      </c>
      <c r="N309" s="29">
        <v>447.75903107471424</v>
      </c>
      <c r="O309" s="29">
        <v>702.56484605567005</v>
      </c>
      <c r="P309" s="29">
        <v>956.02603932168699</v>
      </c>
      <c r="Q309" s="29">
        <v>1210.8318543026428</v>
      </c>
      <c r="R309" s="29">
        <v>1464.2930475686599</v>
      </c>
      <c r="S309" s="29">
        <v>2257.8138842623989</v>
      </c>
      <c r="T309" s="29">
        <v>1032.9853281377991</v>
      </c>
    </row>
    <row r="310" spans="2:20" x14ac:dyDescent="0.3">
      <c r="B310" s="27">
        <v>250</v>
      </c>
      <c r="C310" s="5"/>
      <c r="D310" s="5"/>
      <c r="E310" s="5"/>
      <c r="F310" s="5"/>
      <c r="G310" s="5"/>
      <c r="H310" s="5"/>
      <c r="I310" s="5"/>
      <c r="J310" s="5"/>
      <c r="L310"/>
      <c r="M310"/>
      <c r="N310"/>
      <c r="O310"/>
      <c r="P310"/>
      <c r="Q310"/>
      <c r="R310"/>
      <c r="S310"/>
      <c r="T310"/>
    </row>
    <row r="311" spans="2:20" x14ac:dyDescent="0.3">
      <c r="B311" s="28" t="s">
        <v>3</v>
      </c>
      <c r="C311" s="29">
        <v>288.13322462980324</v>
      </c>
      <c r="D311" s="29">
        <v>669.90974726429249</v>
      </c>
      <c r="E311" s="29">
        <v>1051.6862698987818</v>
      </c>
      <c r="F311" s="29">
        <v>1428.6605721227743</v>
      </c>
      <c r="G311" s="29">
        <v>1810.4370947572636</v>
      </c>
      <c r="H311" s="29">
        <v>2187.4113969812561</v>
      </c>
      <c r="I311" s="29">
        <v>3252.8785909803196</v>
      </c>
      <c r="J311" s="29">
        <v>1527.0166995192126</v>
      </c>
      <c r="L311"/>
      <c r="M311"/>
      <c r="N311"/>
      <c r="O311"/>
      <c r="P311"/>
      <c r="Q311"/>
      <c r="R311"/>
      <c r="S311"/>
      <c r="T311"/>
    </row>
    <row r="312" spans="2:20" x14ac:dyDescent="0.3">
      <c r="B312" s="28" t="s">
        <v>1</v>
      </c>
      <c r="C312" s="29">
        <v>396.1831838659794</v>
      </c>
      <c r="D312" s="29">
        <v>929.22964943111538</v>
      </c>
      <c r="E312" s="29">
        <v>1457.4738945857546</v>
      </c>
      <c r="F312" s="29">
        <v>1985.7181397403938</v>
      </c>
      <c r="G312" s="29">
        <v>2513.9623848950328</v>
      </c>
      <c r="H312" s="29">
        <v>3042.2066300496722</v>
      </c>
      <c r="I312" s="29">
        <v>4810.7424242425359</v>
      </c>
      <c r="J312" s="29">
        <v>2162.2166152586401</v>
      </c>
      <c r="L312"/>
      <c r="M312"/>
      <c r="N312"/>
      <c r="O312"/>
      <c r="P312"/>
      <c r="Q312"/>
      <c r="R312"/>
      <c r="S312"/>
      <c r="T312"/>
    </row>
    <row r="313" spans="2:20" x14ac:dyDescent="0.3">
      <c r="B313" s="27" t="s">
        <v>106</v>
      </c>
      <c r="C313" s="29">
        <v>191.60859437881913</v>
      </c>
      <c r="D313" s="29">
        <v>447.75903107471424</v>
      </c>
      <c r="E313" s="29">
        <v>702.56484605567005</v>
      </c>
      <c r="F313" s="29">
        <v>956.02603932168699</v>
      </c>
      <c r="G313" s="29">
        <v>1210.8318543026428</v>
      </c>
      <c r="H313" s="29">
        <v>1464.2930475686599</v>
      </c>
      <c r="I313" s="29">
        <v>2257.8138842623989</v>
      </c>
      <c r="J313" s="29">
        <v>1032.9853281377991</v>
      </c>
      <c r="L313"/>
      <c r="M313"/>
      <c r="N313"/>
      <c r="O313"/>
      <c r="P313"/>
      <c r="Q313"/>
      <c r="R313"/>
      <c r="S313"/>
      <c r="T313"/>
    </row>
    <row r="360" spans="2:20" x14ac:dyDescent="0.3">
      <c r="B360" s="26" t="s">
        <v>104</v>
      </c>
      <c r="C360" s="1" t="s" vm="9">
        <v>88</v>
      </c>
    </row>
    <row r="361" spans="2:20" x14ac:dyDescent="0.3">
      <c r="B361" s="26" t="s">
        <v>105</v>
      </c>
      <c r="C361" s="1" t="s" vm="6">
        <v>111</v>
      </c>
    </row>
    <row r="363" spans="2:20" x14ac:dyDescent="0.3">
      <c r="B363" s="26" t="s">
        <v>110</v>
      </c>
      <c r="C363" s="26" t="s">
        <v>0</v>
      </c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</row>
    <row r="364" spans="2:20" x14ac:dyDescent="0.3">
      <c r="B364" s="26" t="s">
        <v>112</v>
      </c>
      <c r="C364" s="1" t="s">
        <v>113</v>
      </c>
      <c r="D364" s="1" t="s">
        <v>114</v>
      </c>
      <c r="E364" s="5" t="s">
        <v>106</v>
      </c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</row>
    <row r="365" spans="2:20" x14ac:dyDescent="0.3">
      <c r="B365" s="27">
        <v>60</v>
      </c>
      <c r="C365" s="29">
        <v>449.48952466082409</v>
      </c>
      <c r="D365" s="29">
        <v>636.46567775738572</v>
      </c>
      <c r="E365" s="5">
        <v>542.97760120910493</v>
      </c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</row>
    <row r="366" spans="2:20" x14ac:dyDescent="0.3">
      <c r="B366" s="27">
        <v>80</v>
      </c>
      <c r="C366" s="29">
        <v>599.31936621443242</v>
      </c>
      <c r="D366" s="29">
        <v>848.62090367651444</v>
      </c>
      <c r="E366" s="29">
        <v>723.97013494547377</v>
      </c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</row>
    <row r="367" spans="2:20" x14ac:dyDescent="0.3">
      <c r="B367" s="27">
        <v>100</v>
      </c>
      <c r="C367" s="29">
        <v>749.14920776804036</v>
      </c>
      <c r="D367" s="29">
        <v>1060.7761295956429</v>
      </c>
      <c r="E367" s="29">
        <v>904.96266868184102</v>
      </c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</row>
    <row r="368" spans="2:20" x14ac:dyDescent="0.3">
      <c r="B368" s="27">
        <v>150</v>
      </c>
      <c r="C368" s="29">
        <v>1123.7238116520602</v>
      </c>
      <c r="D368" s="29">
        <v>1591.1641943934646</v>
      </c>
      <c r="E368" s="29">
        <v>1357.4440030227634</v>
      </c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</row>
    <row r="369" spans="2:20" x14ac:dyDescent="0.3">
      <c r="B369" s="27">
        <v>200</v>
      </c>
      <c r="C369" s="29">
        <v>1498.2984155360807</v>
      </c>
      <c r="D369" s="29">
        <v>2121.5522591912859</v>
      </c>
      <c r="E369" s="29">
        <v>1809.925337363682</v>
      </c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</row>
    <row r="370" spans="2:20" x14ac:dyDescent="0.3">
      <c r="B370" s="27">
        <v>250</v>
      </c>
      <c r="C370" s="29">
        <v>1872.8730194201005</v>
      </c>
      <c r="D370" s="29">
        <v>2651.9403239891058</v>
      </c>
      <c r="E370" s="29">
        <v>2262.4066717046057</v>
      </c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</row>
    <row r="371" spans="2:20" x14ac:dyDescent="0.3">
      <c r="B371" s="27" t="s">
        <v>106</v>
      </c>
      <c r="C371" s="29">
        <v>1048.8088908752557</v>
      </c>
      <c r="D371" s="29">
        <v>1485.0865814339006</v>
      </c>
      <c r="E371" s="29">
        <v>1266.9477361545783</v>
      </c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</row>
    <row r="372" spans="2:20" x14ac:dyDescent="0.3"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</row>
    <row r="373" spans="2:20" x14ac:dyDescent="0.3"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</row>
    <row r="374" spans="2:20" x14ac:dyDescent="0.3"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</row>
    <row r="375" spans="2:20" x14ac:dyDescent="0.3"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</row>
    <row r="376" spans="2:20" x14ac:dyDescent="0.3"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</row>
    <row r="377" spans="2:20" x14ac:dyDescent="0.3"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</row>
    <row r="378" spans="2:20" x14ac:dyDescent="0.3"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</row>
    <row r="379" spans="2:20" x14ac:dyDescent="0.3"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</row>
    <row r="380" spans="2:20" x14ac:dyDescent="0.3"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</row>
    <row r="381" spans="2:20" x14ac:dyDescent="0.3"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</row>
    <row r="382" spans="2:20" x14ac:dyDescent="0.3"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</row>
    <row r="383" spans="2:20" x14ac:dyDescent="0.3"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</row>
  </sheetData>
  <pageMargins left="0.7" right="0.7" top="0.75" bottom="0.75" header="0.3" footer="0.3"/>
  <drawing r:id="rId1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CB980D-1A1C-47EA-BEFA-E7E75F00B037}">
  <dimension ref="B1:T383"/>
  <sheetViews>
    <sheetView topLeftCell="A310" zoomScale="85" zoomScaleNormal="85" workbookViewId="0">
      <selection activeCell="AB325" sqref="AB325"/>
    </sheetView>
  </sheetViews>
  <sheetFormatPr defaultRowHeight="16.5" x14ac:dyDescent="0.3"/>
  <cols>
    <col min="1" max="1" width="9.140625" style="1"/>
    <col min="2" max="2" width="25.5703125" style="1" customWidth="1"/>
    <col min="3" max="3" width="12.5703125" style="1" customWidth="1"/>
    <col min="4" max="11" width="9.140625" style="1"/>
    <col min="12" max="12" width="25.42578125" style="1" customWidth="1"/>
    <col min="13" max="16384" width="9.140625" style="1"/>
  </cols>
  <sheetData>
    <row r="1" spans="2:20" x14ac:dyDescent="0.3">
      <c r="B1" s="26" t="s">
        <v>104</v>
      </c>
      <c r="C1" s="1" t="s" vm="10">
        <v>89</v>
      </c>
      <c r="L1" s="26" t="s">
        <v>104</v>
      </c>
      <c r="M1" s="1" t="s" vm="10">
        <v>89</v>
      </c>
    </row>
    <row r="3" spans="2:20" x14ac:dyDescent="0.3">
      <c r="B3" s="26" t="s">
        <v>110</v>
      </c>
      <c r="C3" s="26" t="s">
        <v>107</v>
      </c>
      <c r="L3" s="26" t="s">
        <v>110</v>
      </c>
      <c r="M3" s="26" t="s">
        <v>107</v>
      </c>
    </row>
    <row r="4" spans="2:20" x14ac:dyDescent="0.3">
      <c r="B4" s="26" t="s">
        <v>108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106</v>
      </c>
      <c r="L4" s="26" t="s">
        <v>109</v>
      </c>
      <c r="M4" s="5" t="s">
        <v>5</v>
      </c>
      <c r="N4" s="5" t="s">
        <v>6</v>
      </c>
      <c r="O4" s="5" t="s">
        <v>7</v>
      </c>
      <c r="P4" s="5" t="s">
        <v>8</v>
      </c>
      <c r="Q4" s="5" t="s">
        <v>9</v>
      </c>
      <c r="R4" s="5" t="s">
        <v>10</v>
      </c>
      <c r="S4" s="5" t="s">
        <v>11</v>
      </c>
      <c r="T4" s="5" t="s">
        <v>106</v>
      </c>
    </row>
    <row r="5" spans="2:20" x14ac:dyDescent="0.3">
      <c r="B5" s="27">
        <v>60</v>
      </c>
      <c r="C5" s="5"/>
      <c r="D5" s="5"/>
      <c r="E5" s="5"/>
      <c r="F5" s="5"/>
      <c r="G5" s="5"/>
      <c r="H5" s="5"/>
      <c r="I5" s="5"/>
      <c r="J5" s="5"/>
      <c r="L5" s="27" t="s">
        <v>3</v>
      </c>
      <c r="M5" s="5"/>
      <c r="N5" s="5"/>
      <c r="O5" s="5"/>
      <c r="P5" s="5"/>
      <c r="Q5" s="5"/>
      <c r="R5" s="5"/>
      <c r="S5" s="5"/>
      <c r="T5" s="5"/>
    </row>
    <row r="6" spans="2:20" x14ac:dyDescent="0.3">
      <c r="B6" s="28" t="s">
        <v>3</v>
      </c>
      <c r="C6" s="29">
        <v>111.23188063569047</v>
      </c>
      <c r="D6" s="29">
        <v>258.6141224779804</v>
      </c>
      <c r="E6" s="29">
        <v>405.99636432027029</v>
      </c>
      <c r="F6" s="29">
        <v>551.52474148529859</v>
      </c>
      <c r="G6" s="29">
        <v>698.90698332758859</v>
      </c>
      <c r="H6" s="29">
        <v>844.43536049261706</v>
      </c>
      <c r="I6" s="29">
        <v>1255.7517572615632</v>
      </c>
      <c r="J6" s="29">
        <v>589.49445857157264</v>
      </c>
      <c r="K6" s="1">
        <f>GETPIVOTDATA("[Measures].[Average of náklady na ETS2 [€/rok s DPH]]]",$B$3,"[Spolu].[typ budovy]","[Spolu].[typ budovy].&amp;[byt]","[Spolu].[energetická trieda]","[Spolu].[energetická trieda].&amp;[G]","[Spolu].[vykur. podl. plocha [m²]]]","[Spolu].[vykur. podl. plocha [m²]]].&amp;[60]")/GETPIVOTDATA("[Measures].[Average of náklady na ETS2 [€/rok s DPH]]]",$B$3,"[Spolu].[typ budovy]","[Spolu].[typ budovy].&amp;[byt]","[Spolu].[energetická trieda]","[Spolu].[energetická trieda].&amp;[F]","[Spolu].[vykur. podl. plocha [m²]]]","[Spolu].[vykur. podl. plocha [m²]]].&amp;[60]")</f>
        <v>1.4870904464836681</v>
      </c>
      <c r="L6" s="28">
        <v>60</v>
      </c>
      <c r="M6" s="29">
        <v>111.23188063569047</v>
      </c>
      <c r="N6" s="29">
        <v>258.6141224779804</v>
      </c>
      <c r="O6" s="29">
        <v>405.99636432027029</v>
      </c>
      <c r="P6" s="29">
        <v>551.52474148529859</v>
      </c>
      <c r="Q6" s="29">
        <v>698.90698332758859</v>
      </c>
      <c r="R6" s="29">
        <v>844.43536049261706</v>
      </c>
      <c r="S6" s="29">
        <v>1255.7517572615632</v>
      </c>
      <c r="T6" s="29">
        <v>589.49445857157264</v>
      </c>
    </row>
    <row r="7" spans="2:20" x14ac:dyDescent="0.3">
      <c r="B7" s="28" t="s">
        <v>1</v>
      </c>
      <c r="C7" s="29">
        <v>152.94383587407444</v>
      </c>
      <c r="D7" s="29">
        <v>358.7228150501017</v>
      </c>
      <c r="E7" s="29">
        <v>562.64792954886786</v>
      </c>
      <c r="F7" s="29">
        <v>766.57304404763352</v>
      </c>
      <c r="G7" s="29">
        <v>970.49815854639951</v>
      </c>
      <c r="H7" s="29">
        <v>1174.4232730451654</v>
      </c>
      <c r="I7" s="29">
        <v>1857.1545429719556</v>
      </c>
      <c r="J7" s="29">
        <v>834.70908558345718</v>
      </c>
      <c r="L7" s="28">
        <v>80</v>
      </c>
      <c r="M7" s="29">
        <v>148.30917418092071</v>
      </c>
      <c r="N7" s="29">
        <v>344.81882997064054</v>
      </c>
      <c r="O7" s="29">
        <v>541.32848576036042</v>
      </c>
      <c r="P7" s="29">
        <v>735.36632198039831</v>
      </c>
      <c r="Q7" s="29">
        <v>931.87597777011797</v>
      </c>
      <c r="R7" s="29">
        <v>1125.9138139901559</v>
      </c>
      <c r="S7" s="29">
        <v>1674.3356763487509</v>
      </c>
      <c r="T7" s="29">
        <v>785.99261142876321</v>
      </c>
    </row>
    <row r="8" spans="2:20" x14ac:dyDescent="0.3">
      <c r="B8" s="27">
        <v>80</v>
      </c>
      <c r="C8" s="5"/>
      <c r="D8" s="5"/>
      <c r="E8" s="5"/>
      <c r="F8" s="5"/>
      <c r="G8" s="5"/>
      <c r="H8" s="5"/>
      <c r="I8" s="5"/>
      <c r="J8" s="5"/>
      <c r="L8" s="28">
        <v>100</v>
      </c>
      <c r="M8" s="29">
        <v>185.38646772615081</v>
      </c>
      <c r="N8" s="29">
        <v>431.02353746330061</v>
      </c>
      <c r="O8" s="29">
        <v>676.6606072004505</v>
      </c>
      <c r="P8" s="29">
        <v>919.20790247549769</v>
      </c>
      <c r="Q8" s="29">
        <v>1164.8449722126477</v>
      </c>
      <c r="R8" s="29">
        <v>1407.3922674876947</v>
      </c>
      <c r="S8" s="29">
        <v>2092.9195954359384</v>
      </c>
      <c r="T8" s="29">
        <v>982.49076428595447</v>
      </c>
    </row>
    <row r="9" spans="2:20" x14ac:dyDescent="0.3">
      <c r="B9" s="28" t="s">
        <v>3</v>
      </c>
      <c r="C9" s="29">
        <v>148.30917418092071</v>
      </c>
      <c r="D9" s="29">
        <v>344.81882997064054</v>
      </c>
      <c r="E9" s="29">
        <v>541.32848576036042</v>
      </c>
      <c r="F9" s="29">
        <v>735.36632198039831</v>
      </c>
      <c r="G9" s="29">
        <v>931.87597777011797</v>
      </c>
      <c r="H9" s="29">
        <v>1125.9138139901559</v>
      </c>
      <c r="I9" s="29">
        <v>1674.3356763487509</v>
      </c>
      <c r="J9" s="29">
        <v>785.99261142876321</v>
      </c>
      <c r="L9" s="28">
        <v>150</v>
      </c>
      <c r="M9" s="29">
        <v>278.0797015892262</v>
      </c>
      <c r="N9" s="29">
        <v>646.53530619495098</v>
      </c>
      <c r="O9" s="29">
        <v>1014.9909108006758</v>
      </c>
      <c r="P9" s="29">
        <v>1378.8118537132468</v>
      </c>
      <c r="Q9" s="29">
        <v>1747.2674583189716</v>
      </c>
      <c r="R9" s="29">
        <v>2111.0884012315428</v>
      </c>
      <c r="S9" s="29">
        <v>3139.3793931539071</v>
      </c>
      <c r="T9" s="29">
        <v>1473.736146428932</v>
      </c>
    </row>
    <row r="10" spans="2:20" x14ac:dyDescent="0.3">
      <c r="B10" s="28" t="s">
        <v>1</v>
      </c>
      <c r="C10" s="29">
        <v>203.92511449876585</v>
      </c>
      <c r="D10" s="29">
        <v>478.29708673346909</v>
      </c>
      <c r="E10" s="29">
        <v>750.19723939849018</v>
      </c>
      <c r="F10" s="29">
        <v>1022.0973920635115</v>
      </c>
      <c r="G10" s="29">
        <v>1293.9975447285324</v>
      </c>
      <c r="H10" s="29">
        <v>1565.8976973935535</v>
      </c>
      <c r="I10" s="29">
        <v>2476.2060572959408</v>
      </c>
      <c r="J10" s="29">
        <v>1112.9454474446088</v>
      </c>
      <c r="L10" s="28">
        <v>200</v>
      </c>
      <c r="M10" s="29">
        <v>370.77293545230162</v>
      </c>
      <c r="N10" s="29">
        <v>862.04707492660123</v>
      </c>
      <c r="O10" s="29">
        <v>1353.321214400901</v>
      </c>
      <c r="P10" s="29">
        <v>1838.4158049509954</v>
      </c>
      <c r="Q10" s="29">
        <v>2329.6899444252954</v>
      </c>
      <c r="R10" s="29">
        <v>2814.7845349753893</v>
      </c>
      <c r="S10" s="29">
        <v>4185.8391908718768</v>
      </c>
      <c r="T10" s="29">
        <v>1964.9815285719089</v>
      </c>
    </row>
    <row r="11" spans="2:20" x14ac:dyDescent="0.3">
      <c r="B11" s="27">
        <v>100</v>
      </c>
      <c r="C11" s="5"/>
      <c r="D11" s="5"/>
      <c r="E11" s="5"/>
      <c r="F11" s="5"/>
      <c r="G11" s="5"/>
      <c r="H11" s="5"/>
      <c r="I11" s="5"/>
      <c r="J11" s="5"/>
      <c r="L11" s="28">
        <v>250</v>
      </c>
      <c r="M11" s="29">
        <v>463.46616931537704</v>
      </c>
      <c r="N11" s="29">
        <v>1077.5588436582516</v>
      </c>
      <c r="O11" s="29">
        <v>1691.6515180011261</v>
      </c>
      <c r="P11" s="29">
        <v>2298.0197561887449</v>
      </c>
      <c r="Q11" s="29">
        <v>2912.1124305316189</v>
      </c>
      <c r="R11" s="29">
        <v>3518.4806687192367</v>
      </c>
      <c r="S11" s="29">
        <v>5232.2989885898442</v>
      </c>
      <c r="T11" s="29">
        <v>2456.2269107148873</v>
      </c>
    </row>
    <row r="12" spans="2:20" x14ac:dyDescent="0.3">
      <c r="B12" s="28" t="s">
        <v>3</v>
      </c>
      <c r="C12" s="29">
        <v>185.38646772615081</v>
      </c>
      <c r="D12" s="29">
        <v>431.02353746330061</v>
      </c>
      <c r="E12" s="29">
        <v>676.6606072004505</v>
      </c>
      <c r="F12" s="29">
        <v>919.20790247549769</v>
      </c>
      <c r="G12" s="29">
        <v>1164.8449722126477</v>
      </c>
      <c r="H12" s="29">
        <v>1407.3922674876947</v>
      </c>
      <c r="I12" s="29">
        <v>2092.9195954359384</v>
      </c>
      <c r="J12" s="29">
        <v>982.49076428595447</v>
      </c>
      <c r="L12" s="27" t="s">
        <v>1</v>
      </c>
      <c r="M12" s="5"/>
      <c r="N12" s="5"/>
      <c r="O12" s="5"/>
      <c r="P12" s="5"/>
      <c r="Q12" s="5"/>
      <c r="R12" s="5"/>
      <c r="S12" s="5"/>
      <c r="T12" s="5"/>
    </row>
    <row r="13" spans="2:20" x14ac:dyDescent="0.3">
      <c r="B13" s="28" t="s">
        <v>1</v>
      </c>
      <c r="C13" s="29">
        <v>254.90639312345732</v>
      </c>
      <c r="D13" s="29">
        <v>597.87135841683642</v>
      </c>
      <c r="E13" s="29">
        <v>937.74654924811284</v>
      </c>
      <c r="F13" s="29">
        <v>1277.6217400793892</v>
      </c>
      <c r="G13" s="29">
        <v>1617.4969309106652</v>
      </c>
      <c r="H13" s="29">
        <v>1957.3721217419422</v>
      </c>
      <c r="I13" s="29">
        <v>3095.2575716199258</v>
      </c>
      <c r="J13" s="29">
        <v>1391.1818093057616</v>
      </c>
      <c r="L13" s="28">
        <v>60</v>
      </c>
      <c r="M13" s="29">
        <v>152.94383587407444</v>
      </c>
      <c r="N13" s="29">
        <v>358.7228150501017</v>
      </c>
      <c r="O13" s="29">
        <v>562.64792954886786</v>
      </c>
      <c r="P13" s="29">
        <v>766.57304404763352</v>
      </c>
      <c r="Q13" s="29">
        <v>970.49815854639951</v>
      </c>
      <c r="R13" s="29">
        <v>1174.4232730451654</v>
      </c>
      <c r="S13" s="29">
        <v>1857.1545429719556</v>
      </c>
      <c r="T13" s="29">
        <v>834.70908558345718</v>
      </c>
    </row>
    <row r="14" spans="2:20" x14ac:dyDescent="0.3">
      <c r="B14" s="27">
        <v>150</v>
      </c>
      <c r="C14" s="5"/>
      <c r="D14" s="5"/>
      <c r="E14" s="5"/>
      <c r="F14" s="5"/>
      <c r="G14" s="5"/>
      <c r="H14" s="5"/>
      <c r="I14" s="5"/>
      <c r="J14" s="5"/>
      <c r="L14" s="28">
        <v>80</v>
      </c>
      <c r="M14" s="29">
        <v>203.92511449876585</v>
      </c>
      <c r="N14" s="29">
        <v>478.29708673346909</v>
      </c>
      <c r="O14" s="29">
        <v>750.19723939849018</v>
      </c>
      <c r="P14" s="29">
        <v>1022.0973920635115</v>
      </c>
      <c r="Q14" s="29">
        <v>1293.9975447285324</v>
      </c>
      <c r="R14" s="29">
        <v>1565.8976973935535</v>
      </c>
      <c r="S14" s="29">
        <v>2476.2060572959408</v>
      </c>
      <c r="T14" s="29">
        <v>1112.9454474446088</v>
      </c>
    </row>
    <row r="15" spans="2:20" x14ac:dyDescent="0.3">
      <c r="B15" s="28" t="s">
        <v>3</v>
      </c>
      <c r="C15" s="29">
        <v>278.0797015892262</v>
      </c>
      <c r="D15" s="29">
        <v>646.53530619495098</v>
      </c>
      <c r="E15" s="29">
        <v>1014.9909108006758</v>
      </c>
      <c r="F15" s="29">
        <v>1378.8118537132468</v>
      </c>
      <c r="G15" s="29">
        <v>1747.2674583189716</v>
      </c>
      <c r="H15" s="29">
        <v>2111.0884012315428</v>
      </c>
      <c r="I15" s="29">
        <v>3139.3793931539071</v>
      </c>
      <c r="J15" s="29">
        <v>1473.736146428932</v>
      </c>
      <c r="L15" s="28">
        <v>100</v>
      </c>
      <c r="M15" s="29">
        <v>254.90639312345732</v>
      </c>
      <c r="N15" s="29">
        <v>597.87135841683642</v>
      </c>
      <c r="O15" s="29">
        <v>937.74654924811284</v>
      </c>
      <c r="P15" s="29">
        <v>1277.6217400793892</v>
      </c>
      <c r="Q15" s="29">
        <v>1617.4969309106652</v>
      </c>
      <c r="R15" s="29">
        <v>1957.3721217419422</v>
      </c>
      <c r="S15" s="29">
        <v>3095.2575716199258</v>
      </c>
      <c r="T15" s="29">
        <v>1391.1818093057616</v>
      </c>
    </row>
    <row r="16" spans="2:20" x14ac:dyDescent="0.3">
      <c r="B16" s="28" t="s">
        <v>1</v>
      </c>
      <c r="C16" s="29">
        <v>382.35958968518611</v>
      </c>
      <c r="D16" s="29">
        <v>896.80703762525434</v>
      </c>
      <c r="E16" s="29">
        <v>1406.6198238721695</v>
      </c>
      <c r="F16" s="29">
        <v>1916.4326101190843</v>
      </c>
      <c r="G16" s="29">
        <v>2426.2453963659987</v>
      </c>
      <c r="H16" s="29">
        <v>2936.0581826129146</v>
      </c>
      <c r="I16" s="29">
        <v>4642.8863574298894</v>
      </c>
      <c r="J16" s="29">
        <v>2086.7727139586414</v>
      </c>
      <c r="L16" s="28">
        <v>150</v>
      </c>
      <c r="M16" s="29">
        <v>382.35958968518611</v>
      </c>
      <c r="N16" s="29">
        <v>896.80703762525434</v>
      </c>
      <c r="O16" s="29">
        <v>1406.6198238721695</v>
      </c>
      <c r="P16" s="29">
        <v>1916.4326101190843</v>
      </c>
      <c r="Q16" s="29">
        <v>2426.2453963659987</v>
      </c>
      <c r="R16" s="29">
        <v>2936.0581826129146</v>
      </c>
      <c r="S16" s="29">
        <v>4642.8863574298894</v>
      </c>
      <c r="T16" s="29">
        <v>2086.7727139586414</v>
      </c>
    </row>
    <row r="17" spans="2:20" x14ac:dyDescent="0.3">
      <c r="B17" s="27">
        <v>200</v>
      </c>
      <c r="C17" s="5"/>
      <c r="D17" s="5"/>
      <c r="E17" s="5"/>
      <c r="F17" s="5"/>
      <c r="G17" s="5"/>
      <c r="H17" s="5"/>
      <c r="I17" s="5"/>
      <c r="J17" s="5"/>
      <c r="L17" s="28">
        <v>200</v>
      </c>
      <c r="M17" s="29">
        <v>509.81278624691464</v>
      </c>
      <c r="N17" s="29">
        <v>1195.7427168336728</v>
      </c>
      <c r="O17" s="29">
        <v>1875.4930984962257</v>
      </c>
      <c r="P17" s="29">
        <v>2555.2434801587783</v>
      </c>
      <c r="Q17" s="29">
        <v>3234.9938618213305</v>
      </c>
      <c r="R17" s="29">
        <v>3914.7442434838845</v>
      </c>
      <c r="S17" s="29">
        <v>6190.5151432398516</v>
      </c>
      <c r="T17" s="29">
        <v>2782.3636186115232</v>
      </c>
    </row>
    <row r="18" spans="2:20" x14ac:dyDescent="0.3">
      <c r="B18" s="28" t="s">
        <v>3</v>
      </c>
      <c r="C18" s="29">
        <v>370.77293545230162</v>
      </c>
      <c r="D18" s="29">
        <v>862.04707492660123</v>
      </c>
      <c r="E18" s="29">
        <v>1353.321214400901</v>
      </c>
      <c r="F18" s="29">
        <v>1838.4158049509954</v>
      </c>
      <c r="G18" s="29">
        <v>2329.6899444252954</v>
      </c>
      <c r="H18" s="29">
        <v>2814.7845349753893</v>
      </c>
      <c r="I18" s="29">
        <v>4185.8391908718768</v>
      </c>
      <c r="J18" s="29">
        <v>1964.9815285719089</v>
      </c>
      <c r="L18" s="28">
        <v>250</v>
      </c>
      <c r="M18" s="29">
        <v>637.26598280864334</v>
      </c>
      <c r="N18" s="29">
        <v>1494.678396042091</v>
      </c>
      <c r="O18" s="29">
        <v>2344.3663731202823</v>
      </c>
      <c r="P18" s="29">
        <v>3194.0543501984739</v>
      </c>
      <c r="Q18" s="29">
        <v>4043.7423272766655</v>
      </c>
      <c r="R18" s="29">
        <v>4893.4303043548562</v>
      </c>
      <c r="S18" s="29">
        <v>7738.1439290498156</v>
      </c>
      <c r="T18" s="29">
        <v>3477.9545232644041</v>
      </c>
    </row>
    <row r="19" spans="2:20" x14ac:dyDescent="0.3">
      <c r="B19" s="28" t="s">
        <v>1</v>
      </c>
      <c r="C19" s="29">
        <v>509.81278624691464</v>
      </c>
      <c r="D19" s="29">
        <v>1195.7427168336728</v>
      </c>
      <c r="E19" s="29">
        <v>1875.4930984962257</v>
      </c>
      <c r="F19" s="29">
        <v>2555.2434801587783</v>
      </c>
      <c r="G19" s="29">
        <v>3234.9938618213305</v>
      </c>
      <c r="H19" s="29">
        <v>3914.7442434838845</v>
      </c>
      <c r="I19" s="29">
        <v>6190.5151432398516</v>
      </c>
      <c r="J19" s="29">
        <v>2782.3636186115232</v>
      </c>
      <c r="L19" s="27" t="s">
        <v>106</v>
      </c>
      <c r="M19" s="29">
        <v>308.20500259472567</v>
      </c>
      <c r="N19" s="29">
        <v>720.22642711609592</v>
      </c>
      <c r="O19" s="29">
        <v>1130.0850095139947</v>
      </c>
      <c r="P19" s="29">
        <v>1537.780749788421</v>
      </c>
      <c r="Q19" s="29">
        <v>1947.6393321863191</v>
      </c>
      <c r="R19" s="29">
        <v>2355.3350724607462</v>
      </c>
      <c r="S19" s="29">
        <v>3631.7240169391048</v>
      </c>
      <c r="T19" s="29">
        <v>1661.5708015142009</v>
      </c>
    </row>
    <row r="20" spans="2:20" x14ac:dyDescent="0.3">
      <c r="B20" s="27">
        <v>250</v>
      </c>
      <c r="C20" s="5"/>
      <c r="D20" s="5"/>
      <c r="E20" s="5"/>
      <c r="F20" s="5"/>
      <c r="G20" s="5"/>
      <c r="H20" s="5"/>
      <c r="I20" s="5"/>
      <c r="J20" s="5"/>
      <c r="L20"/>
      <c r="M20"/>
      <c r="N20"/>
      <c r="O20"/>
      <c r="P20"/>
      <c r="Q20"/>
      <c r="R20"/>
      <c r="S20"/>
      <c r="T20"/>
    </row>
    <row r="21" spans="2:20" x14ac:dyDescent="0.3">
      <c r="B21" s="28" t="s">
        <v>3</v>
      </c>
      <c r="C21" s="29">
        <v>463.46616931537704</v>
      </c>
      <c r="D21" s="29">
        <v>1077.5588436582516</v>
      </c>
      <c r="E21" s="29">
        <v>1691.6515180011261</v>
      </c>
      <c r="F21" s="29">
        <v>2298.0197561887449</v>
      </c>
      <c r="G21" s="29">
        <v>2912.1124305316189</v>
      </c>
      <c r="H21" s="29">
        <v>3518.4806687192367</v>
      </c>
      <c r="I21" s="29">
        <v>5232.2989885898442</v>
      </c>
      <c r="J21" s="29">
        <v>2456.2269107148873</v>
      </c>
      <c r="L21"/>
      <c r="M21"/>
      <c r="N21"/>
      <c r="O21"/>
      <c r="P21"/>
      <c r="Q21"/>
      <c r="R21"/>
      <c r="S21"/>
      <c r="T21"/>
    </row>
    <row r="22" spans="2:20" x14ac:dyDescent="0.3">
      <c r="B22" s="28" t="s">
        <v>1</v>
      </c>
      <c r="C22" s="29">
        <v>637.26598280864334</v>
      </c>
      <c r="D22" s="29">
        <v>1494.678396042091</v>
      </c>
      <c r="E22" s="29">
        <v>2344.3663731202823</v>
      </c>
      <c r="F22" s="29">
        <v>3194.0543501984739</v>
      </c>
      <c r="G22" s="29">
        <v>4043.7423272766655</v>
      </c>
      <c r="H22" s="29">
        <v>4893.4303043548562</v>
      </c>
      <c r="I22" s="29">
        <v>7738.1439290498156</v>
      </c>
      <c r="J22" s="29">
        <v>3477.9545232644041</v>
      </c>
      <c r="L22"/>
      <c r="M22"/>
      <c r="N22"/>
      <c r="O22"/>
      <c r="P22"/>
      <c r="Q22"/>
      <c r="R22"/>
      <c r="S22"/>
      <c r="T22"/>
    </row>
    <row r="23" spans="2:20" x14ac:dyDescent="0.3">
      <c r="B23" s="27" t="s">
        <v>106</v>
      </c>
      <c r="C23" s="29">
        <v>308.20500259472567</v>
      </c>
      <c r="D23" s="29">
        <v>720.22642711609592</v>
      </c>
      <c r="E23" s="29">
        <v>1130.0850095139947</v>
      </c>
      <c r="F23" s="29">
        <v>1537.780749788421</v>
      </c>
      <c r="G23" s="29">
        <v>1947.6393321863191</v>
      </c>
      <c r="H23" s="29">
        <v>2355.3350724607462</v>
      </c>
      <c r="I23" s="29">
        <v>3631.7240169391048</v>
      </c>
      <c r="J23" s="29">
        <v>1661.5708015142009</v>
      </c>
      <c r="L23"/>
      <c r="M23"/>
      <c r="N23"/>
      <c r="O23"/>
      <c r="P23"/>
      <c r="Q23"/>
      <c r="R23"/>
      <c r="S23"/>
      <c r="T23"/>
    </row>
    <row r="76" spans="2:20" x14ac:dyDescent="0.3">
      <c r="B76" s="26" t="s">
        <v>104</v>
      </c>
      <c r="C76" s="1" t="s" vm="10">
        <v>89</v>
      </c>
      <c r="L76" s="26" t="s">
        <v>104</v>
      </c>
      <c r="M76" s="1" t="s" vm="10">
        <v>89</v>
      </c>
    </row>
    <row r="77" spans="2:20" x14ac:dyDescent="0.3">
      <c r="B77" s="26" t="s">
        <v>105</v>
      </c>
      <c r="C77" s="1" t="s" vm="2">
        <v>19</v>
      </c>
      <c r="L77" s="26" t="s">
        <v>105</v>
      </c>
      <c r="M77" s="1" t="s" vm="2">
        <v>19</v>
      </c>
    </row>
    <row r="79" spans="2:20" x14ac:dyDescent="0.3">
      <c r="B79" s="26" t="s">
        <v>110</v>
      </c>
      <c r="C79" s="26" t="s">
        <v>107</v>
      </c>
      <c r="L79" s="26" t="s">
        <v>110</v>
      </c>
      <c r="M79" s="26" t="s">
        <v>107</v>
      </c>
    </row>
    <row r="80" spans="2:20" x14ac:dyDescent="0.3">
      <c r="B80" s="26" t="s">
        <v>108</v>
      </c>
      <c r="C80" s="5" t="s">
        <v>5</v>
      </c>
      <c r="D80" s="5" t="s">
        <v>6</v>
      </c>
      <c r="E80" s="5" t="s">
        <v>7</v>
      </c>
      <c r="F80" s="5" t="s">
        <v>8</v>
      </c>
      <c r="G80" s="5" t="s">
        <v>9</v>
      </c>
      <c r="H80" s="5" t="s">
        <v>10</v>
      </c>
      <c r="I80" s="5" t="s">
        <v>11</v>
      </c>
      <c r="J80" s="5" t="s">
        <v>106</v>
      </c>
      <c r="L80" s="26" t="s">
        <v>109</v>
      </c>
      <c r="M80" s="5" t="s">
        <v>5</v>
      </c>
      <c r="N80" s="5" t="s">
        <v>6</v>
      </c>
      <c r="O80" s="5" t="s">
        <v>7</v>
      </c>
      <c r="P80" s="5" t="s">
        <v>8</v>
      </c>
      <c r="Q80" s="5" t="s">
        <v>9</v>
      </c>
      <c r="R80" s="5" t="s">
        <v>10</v>
      </c>
      <c r="S80" s="5" t="s">
        <v>11</v>
      </c>
      <c r="T80" s="5" t="s">
        <v>106</v>
      </c>
    </row>
    <row r="81" spans="2:20" x14ac:dyDescent="0.3">
      <c r="B81" s="27">
        <v>60</v>
      </c>
      <c r="C81" s="5"/>
      <c r="D81" s="5"/>
      <c r="E81" s="5"/>
      <c r="F81" s="5"/>
      <c r="G81" s="5"/>
      <c r="H81" s="5"/>
      <c r="I81" s="5"/>
      <c r="J81" s="5"/>
      <c r="L81" s="27" t="s">
        <v>3</v>
      </c>
      <c r="M81" s="5"/>
      <c r="N81" s="5"/>
      <c r="O81" s="5"/>
      <c r="P81" s="5"/>
      <c r="Q81" s="5"/>
      <c r="R81" s="5"/>
      <c r="S81" s="5"/>
      <c r="T81" s="5"/>
    </row>
    <row r="82" spans="2:20" x14ac:dyDescent="0.3">
      <c r="B82" s="28" t="s">
        <v>3</v>
      </c>
      <c r="C82" s="29">
        <v>77.857988182463473</v>
      </c>
      <c r="D82" s="29">
        <v>181.01982252422758</v>
      </c>
      <c r="E82" s="29">
        <v>284.18165686599167</v>
      </c>
      <c r="F82" s="29">
        <v>386.04585807138147</v>
      </c>
      <c r="G82" s="29">
        <v>489.20769241314548</v>
      </c>
      <c r="H82" s="29">
        <v>591.071893618535</v>
      </c>
      <c r="I82" s="29">
        <v>878.97736618513454</v>
      </c>
      <c r="J82" s="29">
        <v>412.62318255155418</v>
      </c>
      <c r="L82" s="28">
        <v>60</v>
      </c>
      <c r="M82" s="29">
        <v>77.857988182463473</v>
      </c>
      <c r="N82" s="29">
        <v>181.01982252422758</v>
      </c>
      <c r="O82" s="29">
        <v>284.18165686599167</v>
      </c>
      <c r="P82" s="29">
        <v>386.04585807138147</v>
      </c>
      <c r="Q82" s="29">
        <v>489.20769241314548</v>
      </c>
      <c r="R82" s="29">
        <v>591.071893618535</v>
      </c>
      <c r="S82" s="29">
        <v>878.97736618513454</v>
      </c>
      <c r="T82" s="29">
        <v>412.62318255155418</v>
      </c>
    </row>
    <row r="83" spans="2:20" x14ac:dyDescent="0.3">
      <c r="B83" s="28" t="s">
        <v>1</v>
      </c>
      <c r="C83" s="29">
        <v>107.05473375088728</v>
      </c>
      <c r="D83" s="29">
        <v>251.09201188844466</v>
      </c>
      <c r="E83" s="29">
        <v>393.83165688962777</v>
      </c>
      <c r="F83" s="29">
        <v>536.57130189081067</v>
      </c>
      <c r="G83" s="29">
        <v>679.31094689199381</v>
      </c>
      <c r="H83" s="29">
        <v>822.05059189317672</v>
      </c>
      <c r="I83" s="29">
        <v>1299.9359143562256</v>
      </c>
      <c r="J83" s="29">
        <v>584.26387965159529</v>
      </c>
      <c r="L83" s="28">
        <v>80</v>
      </c>
      <c r="M83" s="29">
        <v>103.81065090995132</v>
      </c>
      <c r="N83" s="29">
        <v>241.35976336563672</v>
      </c>
      <c r="O83" s="29">
        <v>378.90887582132223</v>
      </c>
      <c r="P83" s="29">
        <v>514.72781076184185</v>
      </c>
      <c r="Q83" s="29">
        <v>652.27692321752727</v>
      </c>
      <c r="R83" s="29">
        <v>788.09585815804701</v>
      </c>
      <c r="S83" s="29">
        <v>1171.9698215801798</v>
      </c>
      <c r="T83" s="29">
        <v>550.1642434020722</v>
      </c>
    </row>
    <row r="84" spans="2:20" x14ac:dyDescent="0.3">
      <c r="B84" s="27">
        <v>80</v>
      </c>
      <c r="C84" s="5"/>
      <c r="D84" s="5"/>
      <c r="E84" s="5"/>
      <c r="F84" s="5"/>
      <c r="G84" s="5"/>
      <c r="H84" s="5"/>
      <c r="I84" s="5"/>
      <c r="J84" s="5"/>
      <c r="L84" s="28">
        <v>100</v>
      </c>
      <c r="M84" s="29">
        <v>129.76331363743913</v>
      </c>
      <c r="N84" s="29">
        <v>301.69970420704595</v>
      </c>
      <c r="O84" s="29">
        <v>473.63609477665267</v>
      </c>
      <c r="P84" s="29">
        <v>643.40976345230229</v>
      </c>
      <c r="Q84" s="29">
        <v>815.34615402190923</v>
      </c>
      <c r="R84" s="29">
        <v>985.11982269755856</v>
      </c>
      <c r="S84" s="29">
        <v>1464.9622769752243</v>
      </c>
      <c r="T84" s="29">
        <v>687.70530425259039</v>
      </c>
    </row>
    <row r="85" spans="2:20" x14ac:dyDescent="0.3">
      <c r="B85" s="28" t="s">
        <v>3</v>
      </c>
      <c r="C85" s="29">
        <v>103.81065090995132</v>
      </c>
      <c r="D85" s="29">
        <v>241.35976336563672</v>
      </c>
      <c r="E85" s="29">
        <v>378.90887582132223</v>
      </c>
      <c r="F85" s="29">
        <v>514.72781076184185</v>
      </c>
      <c r="G85" s="29">
        <v>652.27692321752727</v>
      </c>
      <c r="H85" s="29">
        <v>788.09585815804701</v>
      </c>
      <c r="I85" s="29">
        <v>1171.9698215801798</v>
      </c>
      <c r="J85" s="29">
        <v>550.1642434020722</v>
      </c>
      <c r="L85" s="28">
        <v>150</v>
      </c>
      <c r="M85" s="29">
        <v>194.64497045615869</v>
      </c>
      <c r="N85" s="29">
        <v>452.54955631056896</v>
      </c>
      <c r="O85" s="29">
        <v>710.4541421649792</v>
      </c>
      <c r="P85" s="29">
        <v>965.11464517845343</v>
      </c>
      <c r="Q85" s="29">
        <v>1223.0192310328639</v>
      </c>
      <c r="R85" s="29">
        <v>1477.6797340463381</v>
      </c>
      <c r="S85" s="29">
        <v>2197.4434154628366</v>
      </c>
      <c r="T85" s="29">
        <v>1031.5579563788856</v>
      </c>
    </row>
    <row r="86" spans="2:20" x14ac:dyDescent="0.3">
      <c r="B86" s="28" t="s">
        <v>1</v>
      </c>
      <c r="C86" s="29">
        <v>142.73964500118299</v>
      </c>
      <c r="D86" s="29">
        <v>334.78934918459294</v>
      </c>
      <c r="E86" s="29">
        <v>525.10887585283706</v>
      </c>
      <c r="F86" s="29">
        <v>715.42840252108101</v>
      </c>
      <c r="G86" s="29">
        <v>905.74792918932496</v>
      </c>
      <c r="H86" s="29">
        <v>1096.067455857569</v>
      </c>
      <c r="I86" s="29">
        <v>1733.2478858083007</v>
      </c>
      <c r="J86" s="29">
        <v>779.0185062021269</v>
      </c>
      <c r="L86" s="28">
        <v>200</v>
      </c>
      <c r="M86" s="29">
        <v>259.52662727487825</v>
      </c>
      <c r="N86" s="29">
        <v>603.39940841409191</v>
      </c>
      <c r="O86" s="29">
        <v>947.27218955330534</v>
      </c>
      <c r="P86" s="29">
        <v>1286.8195269046046</v>
      </c>
      <c r="Q86" s="29">
        <v>1630.6923080438185</v>
      </c>
      <c r="R86" s="29">
        <v>1970.2396453951171</v>
      </c>
      <c r="S86" s="29">
        <v>2929.9245539504486</v>
      </c>
      <c r="T86" s="29">
        <v>1375.4106085051808</v>
      </c>
    </row>
    <row r="87" spans="2:20" x14ac:dyDescent="0.3">
      <c r="B87" s="27">
        <v>100</v>
      </c>
      <c r="C87" s="5"/>
      <c r="D87" s="5"/>
      <c r="E87" s="5"/>
      <c r="F87" s="5"/>
      <c r="G87" s="5"/>
      <c r="H87" s="5"/>
      <c r="I87" s="5"/>
      <c r="J87" s="5"/>
      <c r="L87" s="28">
        <v>250</v>
      </c>
      <c r="M87" s="29">
        <v>324.40828409359779</v>
      </c>
      <c r="N87" s="29">
        <v>754.24926051761486</v>
      </c>
      <c r="O87" s="29">
        <v>1184.0902369416319</v>
      </c>
      <c r="P87" s="29">
        <v>1608.5244086307557</v>
      </c>
      <c r="Q87" s="29">
        <v>2038.3653850547732</v>
      </c>
      <c r="R87" s="29">
        <v>2462.7995567438961</v>
      </c>
      <c r="S87" s="29">
        <v>3662.4056924380607</v>
      </c>
      <c r="T87" s="29">
        <v>1719.263260631476</v>
      </c>
    </row>
    <row r="88" spans="2:20" x14ac:dyDescent="0.3">
      <c r="B88" s="28" t="s">
        <v>3</v>
      </c>
      <c r="C88" s="29">
        <v>129.76331363743913</v>
      </c>
      <c r="D88" s="29">
        <v>301.69970420704595</v>
      </c>
      <c r="E88" s="29">
        <v>473.63609477665267</v>
      </c>
      <c r="F88" s="29">
        <v>643.40976345230229</v>
      </c>
      <c r="G88" s="29">
        <v>815.34615402190923</v>
      </c>
      <c r="H88" s="29">
        <v>985.11982269755856</v>
      </c>
      <c r="I88" s="29">
        <v>1464.9622769752243</v>
      </c>
      <c r="J88" s="29">
        <v>687.70530425259039</v>
      </c>
      <c r="L88" s="27" t="s">
        <v>1</v>
      </c>
      <c r="M88" s="5"/>
      <c r="N88" s="5"/>
      <c r="O88" s="5"/>
      <c r="P88" s="5"/>
      <c r="Q88" s="5"/>
      <c r="R88" s="5"/>
      <c r="S88" s="5"/>
      <c r="T88" s="5"/>
    </row>
    <row r="89" spans="2:20" x14ac:dyDescent="0.3">
      <c r="B89" s="28" t="s">
        <v>1</v>
      </c>
      <c r="C89" s="29">
        <v>178.42455625147878</v>
      </c>
      <c r="D89" s="29">
        <v>418.48668648074118</v>
      </c>
      <c r="E89" s="29">
        <v>656.38609481604624</v>
      </c>
      <c r="F89" s="29">
        <v>894.28550315135124</v>
      </c>
      <c r="G89" s="29">
        <v>1132.1849114866561</v>
      </c>
      <c r="H89" s="29">
        <v>1370.0843198219611</v>
      </c>
      <c r="I89" s="29">
        <v>2166.5598572603758</v>
      </c>
      <c r="J89" s="29">
        <v>973.77313275265885</v>
      </c>
      <c r="L89" s="28">
        <v>60</v>
      </c>
      <c r="M89" s="29">
        <v>107.05473375088728</v>
      </c>
      <c r="N89" s="29">
        <v>251.09201188844466</v>
      </c>
      <c r="O89" s="29">
        <v>393.83165688962777</v>
      </c>
      <c r="P89" s="29">
        <v>536.57130189081067</v>
      </c>
      <c r="Q89" s="29">
        <v>679.31094689199381</v>
      </c>
      <c r="R89" s="29">
        <v>822.05059189317672</v>
      </c>
      <c r="S89" s="29">
        <v>1299.9359143562256</v>
      </c>
      <c r="T89" s="29">
        <v>584.26387965159529</v>
      </c>
    </row>
    <row r="90" spans="2:20" x14ac:dyDescent="0.3">
      <c r="B90" s="27">
        <v>150</v>
      </c>
      <c r="C90" s="5"/>
      <c r="D90" s="5"/>
      <c r="E90" s="5"/>
      <c r="F90" s="5"/>
      <c r="G90" s="5"/>
      <c r="H90" s="5"/>
      <c r="I90" s="5"/>
      <c r="J90" s="5"/>
      <c r="L90" s="28">
        <v>80</v>
      </c>
      <c r="M90" s="29">
        <v>142.73964500118299</v>
      </c>
      <c r="N90" s="29">
        <v>334.78934918459294</v>
      </c>
      <c r="O90" s="29">
        <v>525.10887585283706</v>
      </c>
      <c r="P90" s="29">
        <v>715.42840252108101</v>
      </c>
      <c r="Q90" s="29">
        <v>905.74792918932496</v>
      </c>
      <c r="R90" s="29">
        <v>1096.067455857569</v>
      </c>
      <c r="S90" s="29">
        <v>1733.2478858083007</v>
      </c>
      <c r="T90" s="29">
        <v>779.0185062021269</v>
      </c>
    </row>
    <row r="91" spans="2:20" x14ac:dyDescent="0.3">
      <c r="B91" s="28" t="s">
        <v>3</v>
      </c>
      <c r="C91" s="29">
        <v>194.64497045615869</v>
      </c>
      <c r="D91" s="29">
        <v>452.54955631056896</v>
      </c>
      <c r="E91" s="29">
        <v>710.4541421649792</v>
      </c>
      <c r="F91" s="29">
        <v>965.11464517845343</v>
      </c>
      <c r="G91" s="29">
        <v>1223.0192310328639</v>
      </c>
      <c r="H91" s="29">
        <v>1477.6797340463381</v>
      </c>
      <c r="I91" s="29">
        <v>2197.4434154628366</v>
      </c>
      <c r="J91" s="29">
        <v>1031.5579563788856</v>
      </c>
      <c r="L91" s="28">
        <v>100</v>
      </c>
      <c r="M91" s="29">
        <v>178.42455625147878</v>
      </c>
      <c r="N91" s="29">
        <v>418.48668648074118</v>
      </c>
      <c r="O91" s="29">
        <v>656.38609481604624</v>
      </c>
      <c r="P91" s="29">
        <v>894.28550315135124</v>
      </c>
      <c r="Q91" s="29">
        <v>1132.1849114866561</v>
      </c>
      <c r="R91" s="29">
        <v>1370.0843198219611</v>
      </c>
      <c r="S91" s="29">
        <v>2166.5598572603758</v>
      </c>
      <c r="T91" s="29">
        <v>973.77313275265885</v>
      </c>
    </row>
    <row r="92" spans="2:20" x14ac:dyDescent="0.3">
      <c r="B92" s="28" t="s">
        <v>1</v>
      </c>
      <c r="C92" s="29">
        <v>267.63683437721818</v>
      </c>
      <c r="D92" s="29">
        <v>627.7300297211118</v>
      </c>
      <c r="E92" s="29">
        <v>984.57914222406919</v>
      </c>
      <c r="F92" s="29">
        <v>1341.4282547270268</v>
      </c>
      <c r="G92" s="29">
        <v>1698.2773672299845</v>
      </c>
      <c r="H92" s="29">
        <v>2055.1264797329422</v>
      </c>
      <c r="I92" s="29">
        <v>3249.8397858905641</v>
      </c>
      <c r="J92" s="29">
        <v>1460.659699128988</v>
      </c>
      <c r="L92" s="28">
        <v>150</v>
      </c>
      <c r="M92" s="29">
        <v>267.63683437721818</v>
      </c>
      <c r="N92" s="29">
        <v>627.7300297211118</v>
      </c>
      <c r="O92" s="29">
        <v>984.57914222406919</v>
      </c>
      <c r="P92" s="29">
        <v>1341.4282547270268</v>
      </c>
      <c r="Q92" s="29">
        <v>1698.2773672299845</v>
      </c>
      <c r="R92" s="29">
        <v>2055.1264797329422</v>
      </c>
      <c r="S92" s="29">
        <v>3249.8397858905641</v>
      </c>
      <c r="T92" s="29">
        <v>1460.659699128988</v>
      </c>
    </row>
    <row r="93" spans="2:20" x14ac:dyDescent="0.3">
      <c r="B93" s="27">
        <v>200</v>
      </c>
      <c r="C93" s="5"/>
      <c r="D93" s="5"/>
      <c r="E93" s="5"/>
      <c r="F93" s="5"/>
      <c r="G93" s="5"/>
      <c r="H93" s="5"/>
      <c r="I93" s="5"/>
      <c r="J93" s="5"/>
      <c r="L93" s="28">
        <v>200</v>
      </c>
      <c r="M93" s="29">
        <v>356.84911250295755</v>
      </c>
      <c r="N93" s="29">
        <v>836.97337296148237</v>
      </c>
      <c r="O93" s="29">
        <v>1312.7721896320925</v>
      </c>
      <c r="P93" s="29">
        <v>1788.5710063027025</v>
      </c>
      <c r="Q93" s="29">
        <v>2264.3698229733122</v>
      </c>
      <c r="R93" s="29">
        <v>2740.1686396439222</v>
      </c>
      <c r="S93" s="29">
        <v>4333.1197145207516</v>
      </c>
      <c r="T93" s="29">
        <v>1947.5462655053177</v>
      </c>
    </row>
    <row r="94" spans="2:20" x14ac:dyDescent="0.3">
      <c r="B94" s="28" t="s">
        <v>3</v>
      </c>
      <c r="C94" s="29">
        <v>259.52662727487825</v>
      </c>
      <c r="D94" s="29">
        <v>603.39940841409191</v>
      </c>
      <c r="E94" s="29">
        <v>947.27218955330534</v>
      </c>
      <c r="F94" s="29">
        <v>1286.8195269046046</v>
      </c>
      <c r="G94" s="29">
        <v>1630.6923080438185</v>
      </c>
      <c r="H94" s="29">
        <v>1970.2396453951171</v>
      </c>
      <c r="I94" s="29">
        <v>2929.9245539504486</v>
      </c>
      <c r="J94" s="29">
        <v>1375.4106085051808</v>
      </c>
      <c r="L94" s="28">
        <v>250</v>
      </c>
      <c r="M94" s="29">
        <v>446.06139062869693</v>
      </c>
      <c r="N94" s="29">
        <v>1046.2167162018529</v>
      </c>
      <c r="O94" s="29">
        <v>1640.9652370401157</v>
      </c>
      <c r="P94" s="29">
        <v>2235.7137578783781</v>
      </c>
      <c r="Q94" s="29">
        <v>2830.4622787166409</v>
      </c>
      <c r="R94" s="29">
        <v>3425.2107995549031</v>
      </c>
      <c r="S94" s="29">
        <v>5416.3996431509404</v>
      </c>
      <c r="T94" s="29">
        <v>2434.4328318816465</v>
      </c>
    </row>
    <row r="95" spans="2:20" x14ac:dyDescent="0.3">
      <c r="B95" s="28" t="s">
        <v>1</v>
      </c>
      <c r="C95" s="29">
        <v>356.84911250295755</v>
      </c>
      <c r="D95" s="29">
        <v>836.97337296148237</v>
      </c>
      <c r="E95" s="29">
        <v>1312.7721896320925</v>
      </c>
      <c r="F95" s="29">
        <v>1788.5710063027025</v>
      </c>
      <c r="G95" s="29">
        <v>2264.3698229733122</v>
      </c>
      <c r="H95" s="29">
        <v>2740.1686396439222</v>
      </c>
      <c r="I95" s="29">
        <v>4333.1197145207516</v>
      </c>
      <c r="J95" s="29">
        <v>1947.5462655053177</v>
      </c>
      <c r="L95" s="27" t="s">
        <v>106</v>
      </c>
      <c r="M95" s="29">
        <v>215.7315089222426</v>
      </c>
      <c r="N95" s="29">
        <v>504.13047348145096</v>
      </c>
      <c r="O95" s="29">
        <v>791.01553271488933</v>
      </c>
      <c r="P95" s="29">
        <v>1076.3866866225571</v>
      </c>
      <c r="Q95" s="29">
        <v>1363.271745855996</v>
      </c>
      <c r="R95" s="29">
        <v>1648.6428997636638</v>
      </c>
      <c r="S95" s="29">
        <v>2542.0654939649198</v>
      </c>
      <c r="T95" s="29">
        <v>1163.0349059036741</v>
      </c>
    </row>
    <row r="96" spans="2:20" x14ac:dyDescent="0.3">
      <c r="B96" s="27">
        <v>250</v>
      </c>
      <c r="C96" s="5"/>
      <c r="D96" s="5"/>
      <c r="E96" s="5"/>
      <c r="F96" s="5"/>
      <c r="G96" s="5"/>
      <c r="H96" s="5"/>
      <c r="I96" s="5"/>
      <c r="J96" s="5"/>
      <c r="L96"/>
      <c r="M96"/>
      <c r="N96"/>
      <c r="O96"/>
      <c r="P96"/>
      <c r="Q96"/>
      <c r="R96"/>
      <c r="S96"/>
      <c r="T96"/>
    </row>
    <row r="97" spans="2:20" x14ac:dyDescent="0.3">
      <c r="B97" s="28" t="s">
        <v>3</v>
      </c>
      <c r="C97" s="29">
        <v>324.40828409359779</v>
      </c>
      <c r="D97" s="29">
        <v>754.24926051761486</v>
      </c>
      <c r="E97" s="29">
        <v>1184.0902369416319</v>
      </c>
      <c r="F97" s="29">
        <v>1608.5244086307557</v>
      </c>
      <c r="G97" s="29">
        <v>2038.3653850547732</v>
      </c>
      <c r="H97" s="29">
        <v>2462.7995567438961</v>
      </c>
      <c r="I97" s="29">
        <v>3662.4056924380607</v>
      </c>
      <c r="J97" s="29">
        <v>1719.263260631476</v>
      </c>
      <c r="L97"/>
      <c r="M97"/>
      <c r="N97"/>
      <c r="O97"/>
      <c r="P97"/>
      <c r="Q97"/>
      <c r="R97"/>
      <c r="S97"/>
      <c r="T97"/>
    </row>
    <row r="98" spans="2:20" x14ac:dyDescent="0.3">
      <c r="B98" s="28" t="s">
        <v>1</v>
      </c>
      <c r="C98" s="29">
        <v>446.06139062869693</v>
      </c>
      <c r="D98" s="29">
        <v>1046.2167162018529</v>
      </c>
      <c r="E98" s="29">
        <v>1640.9652370401157</v>
      </c>
      <c r="F98" s="29">
        <v>2235.7137578783781</v>
      </c>
      <c r="G98" s="29">
        <v>2830.4622787166409</v>
      </c>
      <c r="H98" s="29">
        <v>3425.2107995549031</v>
      </c>
      <c r="I98" s="29">
        <v>5416.3996431509404</v>
      </c>
      <c r="J98" s="29">
        <v>2434.4328318816465</v>
      </c>
      <c r="L98"/>
      <c r="M98"/>
      <c r="N98"/>
      <c r="O98"/>
      <c r="P98"/>
      <c r="Q98"/>
      <c r="R98"/>
      <c r="S98"/>
      <c r="T98"/>
    </row>
    <row r="99" spans="2:20" x14ac:dyDescent="0.3">
      <c r="B99" s="27" t="s">
        <v>106</v>
      </c>
      <c r="C99" s="29">
        <v>215.7315089222426</v>
      </c>
      <c r="D99" s="29">
        <v>504.13047348145096</v>
      </c>
      <c r="E99" s="29">
        <v>791.01553271488933</v>
      </c>
      <c r="F99" s="29">
        <v>1076.3866866225571</v>
      </c>
      <c r="G99" s="29">
        <v>1363.271745855996</v>
      </c>
      <c r="H99" s="29">
        <v>1648.6428997636638</v>
      </c>
      <c r="I99" s="29">
        <v>2542.0654939649198</v>
      </c>
      <c r="J99" s="29">
        <v>1163.0349059036741</v>
      </c>
      <c r="L99"/>
      <c r="M99"/>
      <c r="N99"/>
      <c r="O99"/>
      <c r="P99"/>
      <c r="Q99"/>
      <c r="R99"/>
      <c r="S99"/>
      <c r="T99"/>
    </row>
    <row r="151" spans="2:20" x14ac:dyDescent="0.3">
      <c r="B151" s="26" t="s">
        <v>104</v>
      </c>
      <c r="C151" s="1" t="s" vm="10">
        <v>89</v>
      </c>
      <c r="L151" s="26" t="s">
        <v>104</v>
      </c>
      <c r="M151" s="1" t="s" vm="10">
        <v>89</v>
      </c>
    </row>
    <row r="152" spans="2:20" x14ac:dyDescent="0.3">
      <c r="B152" s="26" t="s">
        <v>105</v>
      </c>
      <c r="C152" s="1" t="s" vm="3">
        <v>23</v>
      </c>
      <c r="L152" s="26" t="s">
        <v>105</v>
      </c>
      <c r="M152" s="1" t="s" vm="3">
        <v>23</v>
      </c>
    </row>
    <row r="154" spans="2:20" x14ac:dyDescent="0.3">
      <c r="B154" s="26" t="s">
        <v>110</v>
      </c>
      <c r="C154" s="26" t="s">
        <v>103</v>
      </c>
      <c r="L154" s="26" t="s">
        <v>110</v>
      </c>
      <c r="M154" s="26" t="s">
        <v>103</v>
      </c>
    </row>
    <row r="155" spans="2:20" x14ac:dyDescent="0.3">
      <c r="B155" s="26" t="s">
        <v>108</v>
      </c>
      <c r="C155" s="5" t="s">
        <v>5</v>
      </c>
      <c r="D155" s="5" t="s">
        <v>6</v>
      </c>
      <c r="E155" s="5" t="s">
        <v>7</v>
      </c>
      <c r="F155" s="5" t="s">
        <v>8</v>
      </c>
      <c r="G155" s="5" t="s">
        <v>9</v>
      </c>
      <c r="H155" s="5" t="s">
        <v>10</v>
      </c>
      <c r="I155" s="5" t="s">
        <v>11</v>
      </c>
      <c r="J155" s="5" t="s">
        <v>106</v>
      </c>
      <c r="L155" s="26" t="s">
        <v>109</v>
      </c>
      <c r="M155" s="5" t="s">
        <v>5</v>
      </c>
      <c r="N155" s="5" t="s">
        <v>6</v>
      </c>
      <c r="O155" s="5" t="s">
        <v>7</v>
      </c>
      <c r="P155" s="5" t="s">
        <v>8</v>
      </c>
      <c r="Q155" s="5" t="s">
        <v>9</v>
      </c>
      <c r="R155" s="5" t="s">
        <v>10</v>
      </c>
      <c r="S155" s="5" t="s">
        <v>11</v>
      </c>
      <c r="T155" s="5" t="s">
        <v>106</v>
      </c>
    </row>
    <row r="156" spans="2:20" x14ac:dyDescent="0.3">
      <c r="B156" s="27">
        <v>60</v>
      </c>
      <c r="C156" s="5"/>
      <c r="D156" s="5"/>
      <c r="E156" s="5"/>
      <c r="F156" s="5"/>
      <c r="G156" s="5"/>
      <c r="H156" s="5"/>
      <c r="I156" s="5"/>
      <c r="J156" s="5"/>
      <c r="L156" s="27" t="s">
        <v>3</v>
      </c>
      <c r="M156" s="5"/>
      <c r="N156" s="5"/>
      <c r="O156" s="5"/>
      <c r="P156" s="5"/>
      <c r="Q156" s="5"/>
      <c r="R156" s="5"/>
      <c r="S156" s="5"/>
      <c r="T156" s="5"/>
    </row>
    <row r="157" spans="2:20" x14ac:dyDescent="0.3">
      <c r="B157" s="28" t="s">
        <v>3</v>
      </c>
      <c r="C157" s="29">
        <v>163.45934889795922</v>
      </c>
      <c r="D157" s="29">
        <v>380.04298618775522</v>
      </c>
      <c r="E157" s="29">
        <v>596.62662347755111</v>
      </c>
      <c r="F157" s="29">
        <v>810.4859382857145</v>
      </c>
      <c r="G157" s="29">
        <v>1027.0695755755105</v>
      </c>
      <c r="H157" s="29">
        <v>1240.9288903836737</v>
      </c>
      <c r="I157" s="29">
        <v>1845.37349765514</v>
      </c>
      <c r="J157" s="29">
        <v>866.28383720904355</v>
      </c>
      <c r="L157" s="28">
        <v>60</v>
      </c>
      <c r="M157" s="29">
        <v>163.45934889795922</v>
      </c>
      <c r="N157" s="29">
        <v>380.04298618775522</v>
      </c>
      <c r="O157" s="29">
        <v>596.62662347755111</v>
      </c>
      <c r="P157" s="29">
        <v>810.4859382857145</v>
      </c>
      <c r="Q157" s="29">
        <v>1027.0695755755105</v>
      </c>
      <c r="R157" s="29">
        <v>1240.9288903836737</v>
      </c>
      <c r="S157" s="29">
        <v>1845.37349765514</v>
      </c>
      <c r="T157" s="29">
        <v>866.28383720904355</v>
      </c>
    </row>
    <row r="158" spans="2:20" x14ac:dyDescent="0.3">
      <c r="B158" s="28" t="s">
        <v>1</v>
      </c>
      <c r="C158" s="29">
        <v>224.75660473469387</v>
      </c>
      <c r="D158" s="29">
        <v>527.15640019591842</v>
      </c>
      <c r="E158" s="29">
        <v>826.8318731755104</v>
      </c>
      <c r="F158" s="29">
        <v>1126.5073461551021</v>
      </c>
      <c r="G158" s="29">
        <v>1426.1828191346942</v>
      </c>
      <c r="H158" s="29">
        <v>1725.8582921142859</v>
      </c>
      <c r="I158" s="29">
        <v>2729.157060567381</v>
      </c>
      <c r="J158" s="29">
        <v>1226.6357708682265</v>
      </c>
      <c r="L158" s="28">
        <v>80</v>
      </c>
      <c r="M158" s="29">
        <v>217.94579853061231</v>
      </c>
      <c r="N158" s="29">
        <v>506.72398158367361</v>
      </c>
      <c r="O158" s="29">
        <v>795.50216463673473</v>
      </c>
      <c r="P158" s="29">
        <v>1080.6479177142858</v>
      </c>
      <c r="Q158" s="29">
        <v>1369.426100767347</v>
      </c>
      <c r="R158" s="29">
        <v>1654.571853844898</v>
      </c>
      <c r="S158" s="29">
        <v>2460.4979968735202</v>
      </c>
      <c r="T158" s="29">
        <v>1155.0451162787247</v>
      </c>
    </row>
    <row r="159" spans="2:20" x14ac:dyDescent="0.3">
      <c r="B159" s="27">
        <v>80</v>
      </c>
      <c r="C159" s="5"/>
      <c r="D159" s="5"/>
      <c r="E159" s="5"/>
      <c r="F159" s="5"/>
      <c r="G159" s="5"/>
      <c r="H159" s="5"/>
      <c r="I159" s="5"/>
      <c r="J159" s="5"/>
      <c r="L159" s="28">
        <v>100</v>
      </c>
      <c r="M159" s="29">
        <v>272.43224816326534</v>
      </c>
      <c r="N159" s="29">
        <v>633.40497697959188</v>
      </c>
      <c r="O159" s="29">
        <v>994.37770579591847</v>
      </c>
      <c r="P159" s="29">
        <v>1350.8098971428572</v>
      </c>
      <c r="Q159" s="29">
        <v>1711.7826259591839</v>
      </c>
      <c r="R159" s="29">
        <v>2068.2148173061223</v>
      </c>
      <c r="S159" s="29">
        <v>3075.6224960918998</v>
      </c>
      <c r="T159" s="29">
        <v>1443.8063953484057</v>
      </c>
    </row>
    <row r="160" spans="2:20" x14ac:dyDescent="0.3">
      <c r="B160" s="28" t="s">
        <v>3</v>
      </c>
      <c r="C160" s="29">
        <v>217.94579853061231</v>
      </c>
      <c r="D160" s="29">
        <v>506.72398158367361</v>
      </c>
      <c r="E160" s="29">
        <v>795.50216463673473</v>
      </c>
      <c r="F160" s="29">
        <v>1080.6479177142858</v>
      </c>
      <c r="G160" s="29">
        <v>1369.426100767347</v>
      </c>
      <c r="H160" s="29">
        <v>1654.571853844898</v>
      </c>
      <c r="I160" s="29">
        <v>2460.4979968735202</v>
      </c>
      <c r="J160" s="29">
        <v>1155.0451162787247</v>
      </c>
      <c r="L160" s="28">
        <v>150</v>
      </c>
      <c r="M160" s="29">
        <v>408.64837224489798</v>
      </c>
      <c r="N160" s="29">
        <v>950.10746546938776</v>
      </c>
      <c r="O160" s="29">
        <v>1491.5665586938778</v>
      </c>
      <c r="P160" s="29">
        <v>2026.214845714286</v>
      </c>
      <c r="Q160" s="29">
        <v>2567.6739389387762</v>
      </c>
      <c r="R160" s="29">
        <v>3102.3222259591844</v>
      </c>
      <c r="S160" s="29">
        <v>4613.4337441378493</v>
      </c>
      <c r="T160" s="29">
        <v>2165.7095930226087</v>
      </c>
    </row>
    <row r="161" spans="2:20" x14ac:dyDescent="0.3">
      <c r="B161" s="28" t="s">
        <v>1</v>
      </c>
      <c r="C161" s="29">
        <v>299.6754729795918</v>
      </c>
      <c r="D161" s="29">
        <v>702.87520026122456</v>
      </c>
      <c r="E161" s="29">
        <v>1102.4424975673469</v>
      </c>
      <c r="F161" s="29">
        <v>1502.0097948734694</v>
      </c>
      <c r="G161" s="29">
        <v>1901.577092179592</v>
      </c>
      <c r="H161" s="29">
        <v>2301.1443894857143</v>
      </c>
      <c r="I161" s="29">
        <v>3638.8760807565072</v>
      </c>
      <c r="J161" s="29">
        <v>1635.514361157635</v>
      </c>
      <c r="L161" s="28">
        <v>200</v>
      </c>
      <c r="M161" s="29">
        <v>544.86449632653068</v>
      </c>
      <c r="N161" s="29">
        <v>1266.8099539591838</v>
      </c>
      <c r="O161" s="29">
        <v>1988.7554115918369</v>
      </c>
      <c r="P161" s="29">
        <v>2701.6197942857143</v>
      </c>
      <c r="Q161" s="29">
        <v>3423.5652519183677</v>
      </c>
      <c r="R161" s="29">
        <v>4136.4296346122446</v>
      </c>
      <c r="S161" s="29">
        <v>6151.2449921837997</v>
      </c>
      <c r="T161" s="29">
        <v>2887.6127906968113</v>
      </c>
    </row>
    <row r="162" spans="2:20" x14ac:dyDescent="0.3">
      <c r="B162" s="27">
        <v>100</v>
      </c>
      <c r="C162" s="5"/>
      <c r="D162" s="5"/>
      <c r="E162" s="5"/>
      <c r="F162" s="5"/>
      <c r="G162" s="5"/>
      <c r="H162" s="5"/>
      <c r="I162" s="5"/>
      <c r="J162" s="5"/>
      <c r="L162" s="28">
        <v>250</v>
      </c>
      <c r="M162" s="29">
        <v>681.08062040816333</v>
      </c>
      <c r="N162" s="29">
        <v>1583.5124424489798</v>
      </c>
      <c r="O162" s="29">
        <v>2485.9442644897963</v>
      </c>
      <c r="P162" s="29">
        <v>3377.0247428571429</v>
      </c>
      <c r="Q162" s="29">
        <v>4279.4565648979597</v>
      </c>
      <c r="R162" s="29">
        <v>5170.5370432653071</v>
      </c>
      <c r="S162" s="29">
        <v>7689.0562402297501</v>
      </c>
      <c r="T162" s="29">
        <v>3609.5159883710144</v>
      </c>
    </row>
    <row r="163" spans="2:20" x14ac:dyDescent="0.3">
      <c r="B163" s="28" t="s">
        <v>3</v>
      </c>
      <c r="C163" s="29">
        <v>272.43224816326534</v>
      </c>
      <c r="D163" s="29">
        <v>633.40497697959188</v>
      </c>
      <c r="E163" s="29">
        <v>994.37770579591847</v>
      </c>
      <c r="F163" s="29">
        <v>1350.8098971428572</v>
      </c>
      <c r="G163" s="29">
        <v>1711.7826259591839</v>
      </c>
      <c r="H163" s="29">
        <v>2068.2148173061223</v>
      </c>
      <c r="I163" s="29">
        <v>3075.6224960918998</v>
      </c>
      <c r="J163" s="29">
        <v>1443.8063953484057</v>
      </c>
      <c r="L163" s="27" t="s">
        <v>1</v>
      </c>
      <c r="M163" s="5"/>
      <c r="N163" s="5"/>
      <c r="O163" s="5"/>
      <c r="P163" s="5"/>
      <c r="Q163" s="5"/>
      <c r="R163" s="5"/>
      <c r="S163" s="5"/>
      <c r="T163" s="5"/>
    </row>
    <row r="164" spans="2:20" x14ac:dyDescent="0.3">
      <c r="B164" s="28" t="s">
        <v>1</v>
      </c>
      <c r="C164" s="29">
        <v>374.59434122448988</v>
      </c>
      <c r="D164" s="29">
        <v>878.59400032653082</v>
      </c>
      <c r="E164" s="29">
        <v>1378.053121959184</v>
      </c>
      <c r="F164" s="29">
        <v>1877.5122435918365</v>
      </c>
      <c r="G164" s="29">
        <v>2376.9713652244895</v>
      </c>
      <c r="H164" s="29">
        <v>2876.430486857143</v>
      </c>
      <c r="I164" s="29">
        <v>4548.5951009456348</v>
      </c>
      <c r="J164" s="29">
        <v>2044.3929514470442</v>
      </c>
      <c r="L164" s="28">
        <v>60</v>
      </c>
      <c r="M164" s="29">
        <v>224.75660473469387</v>
      </c>
      <c r="N164" s="29">
        <v>527.15640019591842</v>
      </c>
      <c r="O164" s="29">
        <v>826.8318731755104</v>
      </c>
      <c r="P164" s="29">
        <v>1126.5073461551021</v>
      </c>
      <c r="Q164" s="29">
        <v>1426.1828191346942</v>
      </c>
      <c r="R164" s="29">
        <v>1725.8582921142859</v>
      </c>
      <c r="S164" s="29">
        <v>2729.157060567381</v>
      </c>
      <c r="T164" s="29">
        <v>1226.6357708682265</v>
      </c>
    </row>
    <row r="165" spans="2:20" x14ac:dyDescent="0.3">
      <c r="B165" s="27">
        <v>150</v>
      </c>
      <c r="C165" s="5"/>
      <c r="D165" s="5"/>
      <c r="E165" s="5"/>
      <c r="F165" s="5"/>
      <c r="G165" s="5"/>
      <c r="H165" s="5"/>
      <c r="I165" s="5"/>
      <c r="J165" s="5"/>
      <c r="L165" s="28">
        <v>80</v>
      </c>
      <c r="M165" s="29">
        <v>299.6754729795918</v>
      </c>
      <c r="N165" s="29">
        <v>702.87520026122456</v>
      </c>
      <c r="O165" s="29">
        <v>1102.4424975673469</v>
      </c>
      <c r="P165" s="29">
        <v>1502.0097948734694</v>
      </c>
      <c r="Q165" s="29">
        <v>1901.577092179592</v>
      </c>
      <c r="R165" s="29">
        <v>2301.1443894857143</v>
      </c>
      <c r="S165" s="29">
        <v>3638.8760807565072</v>
      </c>
      <c r="T165" s="29">
        <v>1635.514361157635</v>
      </c>
    </row>
    <row r="166" spans="2:20" x14ac:dyDescent="0.3">
      <c r="B166" s="28" t="s">
        <v>3</v>
      </c>
      <c r="C166" s="29">
        <v>408.64837224489798</v>
      </c>
      <c r="D166" s="29">
        <v>950.10746546938776</v>
      </c>
      <c r="E166" s="29">
        <v>1491.5665586938778</v>
      </c>
      <c r="F166" s="29">
        <v>2026.214845714286</v>
      </c>
      <c r="G166" s="29">
        <v>2567.6739389387762</v>
      </c>
      <c r="H166" s="29">
        <v>3102.3222259591844</v>
      </c>
      <c r="I166" s="29">
        <v>4613.4337441378493</v>
      </c>
      <c r="J166" s="29">
        <v>2165.7095930226087</v>
      </c>
      <c r="L166" s="28">
        <v>100</v>
      </c>
      <c r="M166" s="29">
        <v>374.59434122448988</v>
      </c>
      <c r="N166" s="29">
        <v>878.59400032653082</v>
      </c>
      <c r="O166" s="29">
        <v>1378.053121959184</v>
      </c>
      <c r="P166" s="29">
        <v>1877.5122435918365</v>
      </c>
      <c r="Q166" s="29">
        <v>2376.9713652244895</v>
      </c>
      <c r="R166" s="29">
        <v>2876.430486857143</v>
      </c>
      <c r="S166" s="29">
        <v>4548.5951009456348</v>
      </c>
      <c r="T166" s="29">
        <v>2044.3929514470442</v>
      </c>
    </row>
    <row r="167" spans="2:20" x14ac:dyDescent="0.3">
      <c r="B167" s="28" t="s">
        <v>1</v>
      </c>
      <c r="C167" s="29">
        <v>561.89151183673471</v>
      </c>
      <c r="D167" s="29">
        <v>1317.8910004897962</v>
      </c>
      <c r="E167" s="29">
        <v>2067.0796829387755</v>
      </c>
      <c r="F167" s="29">
        <v>2816.2683653877557</v>
      </c>
      <c r="G167" s="29">
        <v>3565.457047836735</v>
      </c>
      <c r="H167" s="29">
        <v>4314.6457302857152</v>
      </c>
      <c r="I167" s="29">
        <v>6822.8926514184532</v>
      </c>
      <c r="J167" s="29">
        <v>3066.5894271705665</v>
      </c>
      <c r="L167" s="28">
        <v>150</v>
      </c>
      <c r="M167" s="29">
        <v>561.89151183673471</v>
      </c>
      <c r="N167" s="29">
        <v>1317.8910004897962</v>
      </c>
      <c r="O167" s="29">
        <v>2067.0796829387755</v>
      </c>
      <c r="P167" s="29">
        <v>2816.2683653877557</v>
      </c>
      <c r="Q167" s="29">
        <v>3565.457047836735</v>
      </c>
      <c r="R167" s="29">
        <v>4314.6457302857152</v>
      </c>
      <c r="S167" s="29">
        <v>6822.8926514184532</v>
      </c>
      <c r="T167" s="29">
        <v>3066.5894271705665</v>
      </c>
    </row>
    <row r="168" spans="2:20" x14ac:dyDescent="0.3">
      <c r="B168" s="27">
        <v>200</v>
      </c>
      <c r="C168" s="5"/>
      <c r="D168" s="5"/>
      <c r="E168" s="5"/>
      <c r="F168" s="5"/>
      <c r="G168" s="5"/>
      <c r="H168" s="5"/>
      <c r="I168" s="5"/>
      <c r="J168" s="5"/>
      <c r="L168" s="28">
        <v>200</v>
      </c>
      <c r="M168" s="29">
        <v>749.18868244897976</v>
      </c>
      <c r="N168" s="29">
        <v>1757.1880006530616</v>
      </c>
      <c r="O168" s="29">
        <v>2756.1062439183679</v>
      </c>
      <c r="P168" s="29">
        <v>3755.024487183673</v>
      </c>
      <c r="Q168" s="29">
        <v>4753.9427304489791</v>
      </c>
      <c r="R168" s="29">
        <v>5752.860973714286</v>
      </c>
      <c r="S168" s="29">
        <v>9097.1902018912697</v>
      </c>
      <c r="T168" s="29">
        <v>4088.7859028940884</v>
      </c>
    </row>
    <row r="169" spans="2:20" x14ac:dyDescent="0.3">
      <c r="B169" s="28" t="s">
        <v>3</v>
      </c>
      <c r="C169" s="29">
        <v>544.86449632653068</v>
      </c>
      <c r="D169" s="29">
        <v>1266.8099539591838</v>
      </c>
      <c r="E169" s="29">
        <v>1988.7554115918369</v>
      </c>
      <c r="F169" s="29">
        <v>2701.6197942857143</v>
      </c>
      <c r="G169" s="29">
        <v>3423.5652519183677</v>
      </c>
      <c r="H169" s="29">
        <v>4136.4296346122446</v>
      </c>
      <c r="I169" s="29">
        <v>6151.2449921837997</v>
      </c>
      <c r="J169" s="29">
        <v>2887.6127906968113</v>
      </c>
      <c r="L169" s="28">
        <v>250</v>
      </c>
      <c r="M169" s="29">
        <v>936.48585306122459</v>
      </c>
      <c r="N169" s="29">
        <v>2196.4850008163266</v>
      </c>
      <c r="O169" s="29">
        <v>3445.1328048979599</v>
      </c>
      <c r="P169" s="29">
        <v>4693.7806089795922</v>
      </c>
      <c r="Q169" s="29">
        <v>5942.428413061225</v>
      </c>
      <c r="R169" s="29">
        <v>7191.0762171428578</v>
      </c>
      <c r="S169" s="29">
        <v>11371.487752364088</v>
      </c>
      <c r="T169" s="29">
        <v>5110.9823786176112</v>
      </c>
    </row>
    <row r="170" spans="2:20" x14ac:dyDescent="0.3">
      <c r="B170" s="28" t="s">
        <v>1</v>
      </c>
      <c r="C170" s="29">
        <v>749.18868244897976</v>
      </c>
      <c r="D170" s="29">
        <v>1757.1880006530616</v>
      </c>
      <c r="E170" s="29">
        <v>2756.1062439183679</v>
      </c>
      <c r="F170" s="29">
        <v>3755.024487183673</v>
      </c>
      <c r="G170" s="29">
        <v>4753.9427304489791</v>
      </c>
      <c r="H170" s="29">
        <v>5752.860973714286</v>
      </c>
      <c r="I170" s="29">
        <v>9097.1902018912697</v>
      </c>
      <c r="J170" s="29">
        <v>4088.7859028940884</v>
      </c>
      <c r="L170" s="27" t="s">
        <v>106</v>
      </c>
      <c r="M170" s="29">
        <v>452.91861257142864</v>
      </c>
      <c r="N170" s="29">
        <v>1058.3992841142858</v>
      </c>
      <c r="O170" s="29">
        <v>1660.7015794285717</v>
      </c>
      <c r="P170" s="29">
        <v>2259.8254985142858</v>
      </c>
      <c r="Q170" s="29">
        <v>2862.1277938285725</v>
      </c>
      <c r="R170" s="29">
        <v>3461.2517129142857</v>
      </c>
      <c r="S170" s="29">
        <v>5336.9523179262751</v>
      </c>
      <c r="T170" s="29">
        <v>2441.7395427568154</v>
      </c>
    </row>
    <row r="171" spans="2:20" x14ac:dyDescent="0.3">
      <c r="B171" s="27">
        <v>250</v>
      </c>
      <c r="C171" s="5"/>
      <c r="D171" s="5"/>
      <c r="E171" s="5"/>
      <c r="F171" s="5"/>
      <c r="G171" s="5"/>
      <c r="H171" s="5"/>
      <c r="I171" s="5"/>
      <c r="J171" s="5"/>
      <c r="L171"/>
      <c r="M171"/>
      <c r="N171"/>
      <c r="O171"/>
      <c r="P171"/>
      <c r="Q171"/>
      <c r="R171"/>
      <c r="S171"/>
      <c r="T171"/>
    </row>
    <row r="172" spans="2:20" x14ac:dyDescent="0.3">
      <c r="B172" s="28" t="s">
        <v>3</v>
      </c>
      <c r="C172" s="29">
        <v>681.08062040816333</v>
      </c>
      <c r="D172" s="29">
        <v>1583.5124424489798</v>
      </c>
      <c r="E172" s="29">
        <v>2485.9442644897963</v>
      </c>
      <c r="F172" s="29">
        <v>3377.0247428571429</v>
      </c>
      <c r="G172" s="29">
        <v>4279.4565648979597</v>
      </c>
      <c r="H172" s="29">
        <v>5170.5370432653071</v>
      </c>
      <c r="I172" s="29">
        <v>7689.0562402297501</v>
      </c>
      <c r="J172" s="29">
        <v>3609.5159883710144</v>
      </c>
      <c r="L172"/>
      <c r="M172"/>
      <c r="N172"/>
      <c r="O172"/>
      <c r="P172"/>
      <c r="Q172"/>
      <c r="R172"/>
      <c r="S172"/>
      <c r="T172"/>
    </row>
    <row r="173" spans="2:20" x14ac:dyDescent="0.3">
      <c r="B173" s="28" t="s">
        <v>1</v>
      </c>
      <c r="C173" s="29">
        <v>936.48585306122459</v>
      </c>
      <c r="D173" s="29">
        <v>2196.4850008163266</v>
      </c>
      <c r="E173" s="29">
        <v>3445.1328048979599</v>
      </c>
      <c r="F173" s="29">
        <v>4693.7806089795922</v>
      </c>
      <c r="G173" s="29">
        <v>5942.428413061225</v>
      </c>
      <c r="H173" s="29">
        <v>7191.0762171428578</v>
      </c>
      <c r="I173" s="29">
        <v>11371.487752364088</v>
      </c>
      <c r="J173" s="29">
        <v>5110.9823786176112</v>
      </c>
      <c r="L173"/>
      <c r="M173"/>
      <c r="N173"/>
      <c r="O173"/>
      <c r="P173"/>
      <c r="Q173"/>
      <c r="R173"/>
      <c r="S173"/>
      <c r="T173"/>
    </row>
    <row r="174" spans="2:20" x14ac:dyDescent="0.3">
      <c r="B174" s="27" t="s">
        <v>106</v>
      </c>
      <c r="C174" s="29">
        <v>452.91861257142864</v>
      </c>
      <c r="D174" s="29">
        <v>1058.3992841142858</v>
      </c>
      <c r="E174" s="29">
        <v>1660.7015794285717</v>
      </c>
      <c r="F174" s="29">
        <v>2259.8254985142858</v>
      </c>
      <c r="G174" s="29">
        <v>2862.1277938285725</v>
      </c>
      <c r="H174" s="29">
        <v>3461.2517129142857</v>
      </c>
      <c r="I174" s="29">
        <v>5336.9523179262751</v>
      </c>
      <c r="J174" s="29">
        <v>2441.7395427568154</v>
      </c>
      <c r="L174"/>
      <c r="M174"/>
      <c r="N174"/>
      <c r="O174"/>
      <c r="P174"/>
      <c r="Q174"/>
      <c r="R174"/>
      <c r="S174"/>
      <c r="T174"/>
    </row>
    <row r="221" spans="2:13" x14ac:dyDescent="0.3">
      <c r="B221" s="26" t="s">
        <v>104</v>
      </c>
      <c r="C221" s="1" t="s" vm="10">
        <v>89</v>
      </c>
      <c r="L221" s="26" t="s">
        <v>104</v>
      </c>
      <c r="M221" s="1" t="s" vm="10">
        <v>89</v>
      </c>
    </row>
    <row r="222" spans="2:13" x14ac:dyDescent="0.3">
      <c r="B222" s="26" t="s">
        <v>105</v>
      </c>
      <c r="C222" s="1" t="s" vm="4">
        <v>25</v>
      </c>
      <c r="L222" s="26" t="s">
        <v>105</v>
      </c>
      <c r="M222" s="1" t="s" vm="4">
        <v>25</v>
      </c>
    </row>
    <row r="224" spans="2:13" x14ac:dyDescent="0.3">
      <c r="B224" s="26" t="s">
        <v>110</v>
      </c>
      <c r="C224" s="26" t="s">
        <v>103</v>
      </c>
      <c r="L224" s="26" t="s">
        <v>110</v>
      </c>
      <c r="M224" s="26" t="s">
        <v>103</v>
      </c>
    </row>
    <row r="225" spans="2:20" x14ac:dyDescent="0.3">
      <c r="B225" s="26" t="s">
        <v>108</v>
      </c>
      <c r="C225" s="5" t="s">
        <v>5</v>
      </c>
      <c r="D225" s="5" t="s">
        <v>6</v>
      </c>
      <c r="E225" s="5" t="s">
        <v>7</v>
      </c>
      <c r="F225" s="5" t="s">
        <v>8</v>
      </c>
      <c r="G225" s="5" t="s">
        <v>9</v>
      </c>
      <c r="H225" s="5" t="s">
        <v>10</v>
      </c>
      <c r="I225" s="5" t="s">
        <v>11</v>
      </c>
      <c r="J225" s="5" t="s">
        <v>106</v>
      </c>
      <c r="L225" s="26" t="s">
        <v>109</v>
      </c>
      <c r="M225" s="5" t="s">
        <v>5</v>
      </c>
      <c r="N225" s="5" t="s">
        <v>6</v>
      </c>
      <c r="O225" s="5" t="s">
        <v>7</v>
      </c>
      <c r="P225" s="5" t="s">
        <v>8</v>
      </c>
      <c r="Q225" s="5" t="s">
        <v>9</v>
      </c>
      <c r="R225" s="5" t="s">
        <v>10</v>
      </c>
      <c r="S225" s="5" t="s">
        <v>11</v>
      </c>
      <c r="T225" s="5" t="s">
        <v>106</v>
      </c>
    </row>
    <row r="226" spans="2:20" x14ac:dyDescent="0.3">
      <c r="B226" s="27">
        <v>60</v>
      </c>
      <c r="C226" s="5"/>
      <c r="D226" s="5"/>
      <c r="E226" s="5"/>
      <c r="F226" s="5"/>
      <c r="G226" s="5"/>
      <c r="H226" s="5"/>
      <c r="I226" s="5"/>
      <c r="J226" s="5"/>
      <c r="L226" s="27" t="s">
        <v>3</v>
      </c>
      <c r="M226" s="5"/>
      <c r="N226" s="5"/>
      <c r="O226" s="5"/>
      <c r="P226" s="5"/>
      <c r="Q226" s="5"/>
      <c r="R226" s="5"/>
      <c r="S226" s="5"/>
      <c r="T226" s="5"/>
    </row>
    <row r="227" spans="2:20" x14ac:dyDescent="0.3">
      <c r="B227" s="28" t="s">
        <v>3</v>
      </c>
      <c r="C227" s="29">
        <v>174.23749851428576</v>
      </c>
      <c r="D227" s="29">
        <v>405.10218404571447</v>
      </c>
      <c r="E227" s="29">
        <v>635.96686957714303</v>
      </c>
      <c r="F227" s="29">
        <v>863.92759680000029</v>
      </c>
      <c r="G227" s="29">
        <v>1094.7922823314289</v>
      </c>
      <c r="H227" s="29">
        <v>1322.7530095542861</v>
      </c>
      <c r="I227" s="29">
        <v>1967.0533635656991</v>
      </c>
      <c r="J227" s="29">
        <v>923.40468634122249</v>
      </c>
      <c r="L227" s="28">
        <v>60</v>
      </c>
      <c r="M227" s="29">
        <v>174.23749851428576</v>
      </c>
      <c r="N227" s="29">
        <v>405.10218404571447</v>
      </c>
      <c r="O227" s="29">
        <v>635.96686957714303</v>
      </c>
      <c r="P227" s="29">
        <v>863.92759680000029</v>
      </c>
      <c r="Q227" s="29">
        <v>1094.7922823314289</v>
      </c>
      <c r="R227" s="29">
        <v>1322.7530095542861</v>
      </c>
      <c r="S227" s="29">
        <v>1967.0533635656991</v>
      </c>
      <c r="T227" s="29">
        <v>923.40468634122249</v>
      </c>
    </row>
    <row r="228" spans="2:20" x14ac:dyDescent="0.3">
      <c r="B228" s="28" t="s">
        <v>1</v>
      </c>
      <c r="C228" s="29">
        <v>239.57656045714293</v>
      </c>
      <c r="D228" s="29">
        <v>561.91593270857152</v>
      </c>
      <c r="E228" s="29">
        <v>881.3513466514288</v>
      </c>
      <c r="F228" s="29">
        <v>1200.7867605942859</v>
      </c>
      <c r="G228" s="29">
        <v>1520.2221745371432</v>
      </c>
      <c r="H228" s="29">
        <v>1839.6575884800002</v>
      </c>
      <c r="I228" s="29">
        <v>2909.1116689979572</v>
      </c>
      <c r="J228" s="29">
        <v>1307.51743320379</v>
      </c>
      <c r="L228" s="28">
        <v>80</v>
      </c>
      <c r="M228" s="29">
        <v>232.31666468571436</v>
      </c>
      <c r="N228" s="29">
        <v>540.13624539428588</v>
      </c>
      <c r="O228" s="29">
        <v>847.95582610285737</v>
      </c>
      <c r="P228" s="29">
        <v>1151.9034624000003</v>
      </c>
      <c r="Q228" s="29">
        <v>1459.7230431085716</v>
      </c>
      <c r="R228" s="29">
        <v>1763.6706794057145</v>
      </c>
      <c r="S228" s="29">
        <v>2622.737818087599</v>
      </c>
      <c r="T228" s="29">
        <v>1231.2062484549631</v>
      </c>
    </row>
    <row r="229" spans="2:20" x14ac:dyDescent="0.3">
      <c r="B229" s="27">
        <v>80</v>
      </c>
      <c r="C229" s="5"/>
      <c r="D229" s="5"/>
      <c r="E229" s="5"/>
      <c r="F229" s="5"/>
      <c r="G229" s="5"/>
      <c r="H229" s="5"/>
      <c r="I229" s="5"/>
      <c r="J229" s="5"/>
      <c r="L229" s="28">
        <v>100</v>
      </c>
      <c r="M229" s="29">
        <v>290.39583085714293</v>
      </c>
      <c r="N229" s="29">
        <v>675.17030674285718</v>
      </c>
      <c r="O229" s="29">
        <v>1059.9447826285716</v>
      </c>
      <c r="P229" s="29">
        <v>1439.8793280000002</v>
      </c>
      <c r="Q229" s="29">
        <v>1824.6538038857148</v>
      </c>
      <c r="R229" s="29">
        <v>2204.5883492571434</v>
      </c>
      <c r="S229" s="29">
        <v>3278.4222726094981</v>
      </c>
      <c r="T229" s="29">
        <v>1539.0078105687039</v>
      </c>
    </row>
    <row r="230" spans="2:20" x14ac:dyDescent="0.3">
      <c r="B230" s="28" t="s">
        <v>3</v>
      </c>
      <c r="C230" s="29">
        <v>232.31666468571436</v>
      </c>
      <c r="D230" s="29">
        <v>540.13624539428588</v>
      </c>
      <c r="E230" s="29">
        <v>847.95582610285737</v>
      </c>
      <c r="F230" s="29">
        <v>1151.9034624000003</v>
      </c>
      <c r="G230" s="29">
        <v>1459.7230431085716</v>
      </c>
      <c r="H230" s="29">
        <v>1763.6706794057145</v>
      </c>
      <c r="I230" s="29">
        <v>2622.737818087599</v>
      </c>
      <c r="J230" s="29">
        <v>1231.2062484549631</v>
      </c>
      <c r="L230" s="28">
        <v>150</v>
      </c>
      <c r="M230" s="29">
        <v>435.59374628571442</v>
      </c>
      <c r="N230" s="29">
        <v>1012.7554601142859</v>
      </c>
      <c r="O230" s="29">
        <v>1589.9171739428575</v>
      </c>
      <c r="P230" s="29">
        <v>2159.8189920000004</v>
      </c>
      <c r="Q230" s="29">
        <v>2736.9807058285719</v>
      </c>
      <c r="R230" s="29">
        <v>3306.8825238857153</v>
      </c>
      <c r="S230" s="29">
        <v>4917.6334089142474</v>
      </c>
      <c r="T230" s="29">
        <v>2308.5117158530561</v>
      </c>
    </row>
    <row r="231" spans="2:20" x14ac:dyDescent="0.3">
      <c r="B231" s="28" t="s">
        <v>1</v>
      </c>
      <c r="C231" s="29">
        <v>319.43541394285722</v>
      </c>
      <c r="D231" s="29">
        <v>749.22124361142892</v>
      </c>
      <c r="E231" s="29">
        <v>1175.1351288685719</v>
      </c>
      <c r="F231" s="29">
        <v>1601.0490141257146</v>
      </c>
      <c r="G231" s="29">
        <v>2026.9628993828574</v>
      </c>
      <c r="H231" s="29">
        <v>2452.876784640001</v>
      </c>
      <c r="I231" s="29">
        <v>3878.8155586639436</v>
      </c>
      <c r="J231" s="29">
        <v>1743.3565776050534</v>
      </c>
      <c r="L231" s="28">
        <v>200</v>
      </c>
      <c r="M231" s="29">
        <v>580.79166171428585</v>
      </c>
      <c r="N231" s="29">
        <v>1350.3406134857144</v>
      </c>
      <c r="O231" s="29">
        <v>2119.8895652571432</v>
      </c>
      <c r="P231" s="29">
        <v>2879.7586560000004</v>
      </c>
      <c r="Q231" s="29">
        <v>3649.3076077714295</v>
      </c>
      <c r="R231" s="29">
        <v>4409.1766985142867</v>
      </c>
      <c r="S231" s="29">
        <v>6556.8445452189962</v>
      </c>
      <c r="T231" s="29">
        <v>3078.0156211374078</v>
      </c>
    </row>
    <row r="232" spans="2:20" x14ac:dyDescent="0.3">
      <c r="B232" s="27">
        <v>100</v>
      </c>
      <c r="C232" s="5"/>
      <c r="D232" s="5"/>
      <c r="E232" s="5"/>
      <c r="F232" s="5"/>
      <c r="G232" s="5"/>
      <c r="H232" s="5"/>
      <c r="I232" s="5"/>
      <c r="J232" s="5"/>
      <c r="L232" s="28">
        <v>250</v>
      </c>
      <c r="M232" s="29">
        <v>725.98957714285734</v>
      </c>
      <c r="N232" s="29">
        <v>1687.9257668571433</v>
      </c>
      <c r="O232" s="29">
        <v>2649.8619565714293</v>
      </c>
      <c r="P232" s="29">
        <v>3599.6983200000004</v>
      </c>
      <c r="Q232" s="29">
        <v>4561.6345097142867</v>
      </c>
      <c r="R232" s="29">
        <v>5511.4708731428591</v>
      </c>
      <c r="S232" s="29">
        <v>8196.0556815237451</v>
      </c>
      <c r="T232" s="29">
        <v>3847.5195264217596</v>
      </c>
    </row>
    <row r="233" spans="2:20" x14ac:dyDescent="0.3">
      <c r="B233" s="28" t="s">
        <v>3</v>
      </c>
      <c r="C233" s="29">
        <v>290.39583085714293</v>
      </c>
      <c r="D233" s="29">
        <v>675.17030674285718</v>
      </c>
      <c r="E233" s="29">
        <v>1059.9447826285716</v>
      </c>
      <c r="F233" s="29">
        <v>1439.8793280000002</v>
      </c>
      <c r="G233" s="29">
        <v>1824.6538038857148</v>
      </c>
      <c r="H233" s="29">
        <v>2204.5883492571434</v>
      </c>
      <c r="I233" s="29">
        <v>3278.4222726094981</v>
      </c>
      <c r="J233" s="29">
        <v>1539.0078105687039</v>
      </c>
      <c r="L233" s="27" t="s">
        <v>1</v>
      </c>
      <c r="M233" s="5"/>
      <c r="N233" s="5"/>
      <c r="O233" s="5"/>
      <c r="P233" s="5"/>
      <c r="Q233" s="5"/>
      <c r="R233" s="5"/>
      <c r="S233" s="5"/>
      <c r="T233" s="5"/>
    </row>
    <row r="234" spans="2:20" x14ac:dyDescent="0.3">
      <c r="B234" s="28" t="s">
        <v>1</v>
      </c>
      <c r="C234" s="29">
        <v>399.29426742857152</v>
      </c>
      <c r="D234" s="29">
        <v>936.52655451428609</v>
      </c>
      <c r="E234" s="29">
        <v>1468.9189110857149</v>
      </c>
      <c r="F234" s="29">
        <v>2001.3112676571432</v>
      </c>
      <c r="G234" s="29">
        <v>2533.7036242285717</v>
      </c>
      <c r="H234" s="29">
        <v>3066.0959808000011</v>
      </c>
      <c r="I234" s="29">
        <v>4848.5194483299292</v>
      </c>
      <c r="J234" s="29">
        <v>2179.1957220063168</v>
      </c>
      <c r="L234" s="28">
        <v>60</v>
      </c>
      <c r="M234" s="29">
        <v>239.57656045714293</v>
      </c>
      <c r="N234" s="29">
        <v>561.91593270857152</v>
      </c>
      <c r="O234" s="29">
        <v>881.3513466514288</v>
      </c>
      <c r="P234" s="29">
        <v>1200.7867605942859</v>
      </c>
      <c r="Q234" s="29">
        <v>1520.2221745371432</v>
      </c>
      <c r="R234" s="29">
        <v>1839.6575884800002</v>
      </c>
      <c r="S234" s="29">
        <v>2909.1116689979572</v>
      </c>
      <c r="T234" s="29">
        <v>1307.51743320379</v>
      </c>
    </row>
    <row r="235" spans="2:20" x14ac:dyDescent="0.3">
      <c r="B235" s="27">
        <v>150</v>
      </c>
      <c r="C235" s="5"/>
      <c r="D235" s="5"/>
      <c r="E235" s="5"/>
      <c r="F235" s="5"/>
      <c r="G235" s="5"/>
      <c r="H235" s="5"/>
      <c r="I235" s="5"/>
      <c r="J235" s="5"/>
      <c r="L235" s="28">
        <v>80</v>
      </c>
      <c r="M235" s="29">
        <v>319.43541394285722</v>
      </c>
      <c r="N235" s="29">
        <v>749.22124361142892</v>
      </c>
      <c r="O235" s="29">
        <v>1175.1351288685719</v>
      </c>
      <c r="P235" s="29">
        <v>1601.0490141257146</v>
      </c>
      <c r="Q235" s="29">
        <v>2026.9628993828574</v>
      </c>
      <c r="R235" s="29">
        <v>2452.876784640001</v>
      </c>
      <c r="S235" s="29">
        <v>3878.8155586639436</v>
      </c>
      <c r="T235" s="29">
        <v>1743.3565776050534</v>
      </c>
    </row>
    <row r="236" spans="2:20" x14ac:dyDescent="0.3">
      <c r="B236" s="28" t="s">
        <v>3</v>
      </c>
      <c r="C236" s="29">
        <v>435.59374628571442</v>
      </c>
      <c r="D236" s="29">
        <v>1012.7554601142859</v>
      </c>
      <c r="E236" s="29">
        <v>1589.9171739428575</v>
      </c>
      <c r="F236" s="29">
        <v>2159.8189920000004</v>
      </c>
      <c r="G236" s="29">
        <v>2736.9807058285719</v>
      </c>
      <c r="H236" s="29">
        <v>3306.8825238857153</v>
      </c>
      <c r="I236" s="29">
        <v>4917.6334089142474</v>
      </c>
      <c r="J236" s="29">
        <v>2308.5117158530561</v>
      </c>
      <c r="L236" s="28">
        <v>100</v>
      </c>
      <c r="M236" s="29">
        <v>399.29426742857152</v>
      </c>
      <c r="N236" s="29">
        <v>936.52655451428609</v>
      </c>
      <c r="O236" s="29">
        <v>1468.9189110857149</v>
      </c>
      <c r="P236" s="29">
        <v>2001.3112676571432</v>
      </c>
      <c r="Q236" s="29">
        <v>2533.7036242285717</v>
      </c>
      <c r="R236" s="29">
        <v>3066.0959808000011</v>
      </c>
      <c r="S236" s="29">
        <v>4848.5194483299292</v>
      </c>
      <c r="T236" s="29">
        <v>2179.1957220063168</v>
      </c>
    </row>
    <row r="237" spans="2:20" x14ac:dyDescent="0.3">
      <c r="B237" s="28" t="s">
        <v>1</v>
      </c>
      <c r="C237" s="29">
        <v>598.94140114285733</v>
      </c>
      <c r="D237" s="29">
        <v>1404.7898317714289</v>
      </c>
      <c r="E237" s="29">
        <v>2203.3783666285722</v>
      </c>
      <c r="F237" s="29">
        <v>3001.9669014857154</v>
      </c>
      <c r="G237" s="29">
        <v>3800.5554363428582</v>
      </c>
      <c r="H237" s="29">
        <v>4599.1439712000019</v>
      </c>
      <c r="I237" s="29">
        <v>7272.7791724948947</v>
      </c>
      <c r="J237" s="29">
        <v>3268.7935830094757</v>
      </c>
      <c r="L237" s="28">
        <v>150</v>
      </c>
      <c r="M237" s="29">
        <v>598.94140114285733</v>
      </c>
      <c r="N237" s="29">
        <v>1404.7898317714289</v>
      </c>
      <c r="O237" s="29">
        <v>2203.3783666285722</v>
      </c>
      <c r="P237" s="29">
        <v>3001.9669014857154</v>
      </c>
      <c r="Q237" s="29">
        <v>3800.5554363428582</v>
      </c>
      <c r="R237" s="29">
        <v>4599.1439712000019</v>
      </c>
      <c r="S237" s="29">
        <v>7272.7791724948947</v>
      </c>
      <c r="T237" s="29">
        <v>3268.7935830094757</v>
      </c>
    </row>
    <row r="238" spans="2:20" x14ac:dyDescent="0.3">
      <c r="B238" s="27">
        <v>200</v>
      </c>
      <c r="C238" s="5"/>
      <c r="D238" s="5"/>
      <c r="E238" s="5"/>
      <c r="F238" s="5"/>
      <c r="G238" s="5"/>
      <c r="H238" s="5"/>
      <c r="I238" s="5"/>
      <c r="J238" s="5"/>
      <c r="L238" s="28">
        <v>200</v>
      </c>
      <c r="M238" s="29">
        <v>798.58853485714303</v>
      </c>
      <c r="N238" s="29">
        <v>1873.0531090285722</v>
      </c>
      <c r="O238" s="29">
        <v>2937.8378221714297</v>
      </c>
      <c r="P238" s="29">
        <v>4002.6225353142863</v>
      </c>
      <c r="Q238" s="29">
        <v>5067.4072484571434</v>
      </c>
      <c r="R238" s="29">
        <v>6132.1919616000023</v>
      </c>
      <c r="S238" s="29">
        <v>9697.0388966598584</v>
      </c>
      <c r="T238" s="29">
        <v>4358.3914440126337</v>
      </c>
    </row>
    <row r="239" spans="2:20" x14ac:dyDescent="0.3">
      <c r="B239" s="28" t="s">
        <v>3</v>
      </c>
      <c r="C239" s="29">
        <v>580.79166171428585</v>
      </c>
      <c r="D239" s="29">
        <v>1350.3406134857144</v>
      </c>
      <c r="E239" s="29">
        <v>2119.8895652571432</v>
      </c>
      <c r="F239" s="29">
        <v>2879.7586560000004</v>
      </c>
      <c r="G239" s="29">
        <v>3649.3076077714295</v>
      </c>
      <c r="H239" s="29">
        <v>4409.1766985142867</v>
      </c>
      <c r="I239" s="29">
        <v>6556.8445452189962</v>
      </c>
      <c r="J239" s="29">
        <v>3078.0156211374078</v>
      </c>
      <c r="L239" s="28">
        <v>250</v>
      </c>
      <c r="M239" s="29">
        <v>998.23566857142873</v>
      </c>
      <c r="N239" s="29">
        <v>2341.316386285715</v>
      </c>
      <c r="O239" s="29">
        <v>3672.2972777142872</v>
      </c>
      <c r="P239" s="29">
        <v>5003.278169142859</v>
      </c>
      <c r="Q239" s="29">
        <v>6334.2590605714304</v>
      </c>
      <c r="R239" s="29">
        <v>7665.2399520000017</v>
      </c>
      <c r="S239" s="29">
        <v>12121.298620824824</v>
      </c>
      <c r="T239" s="29">
        <v>5447.9893050157925</v>
      </c>
    </row>
    <row r="240" spans="2:20" x14ac:dyDescent="0.3">
      <c r="B240" s="28" t="s">
        <v>1</v>
      </c>
      <c r="C240" s="29">
        <v>798.58853485714303</v>
      </c>
      <c r="D240" s="29">
        <v>1873.0531090285722</v>
      </c>
      <c r="E240" s="29">
        <v>2937.8378221714297</v>
      </c>
      <c r="F240" s="29">
        <v>4002.6225353142863</v>
      </c>
      <c r="G240" s="29">
        <v>5067.4072484571434</v>
      </c>
      <c r="H240" s="29">
        <v>6132.1919616000023</v>
      </c>
      <c r="I240" s="29">
        <v>9697.0388966598584</v>
      </c>
      <c r="J240" s="29">
        <v>4358.3914440126337</v>
      </c>
      <c r="L240" s="27" t="s">
        <v>106</v>
      </c>
      <c r="M240" s="29">
        <v>482.78306879999997</v>
      </c>
      <c r="N240" s="29">
        <v>1128.1878028800002</v>
      </c>
      <c r="O240" s="29">
        <v>1770.2045856000007</v>
      </c>
      <c r="P240" s="29">
        <v>2408.8334169600007</v>
      </c>
      <c r="Q240" s="29">
        <v>3050.8501996800005</v>
      </c>
      <c r="R240" s="29">
        <v>3689.4790310400017</v>
      </c>
      <c r="S240" s="29">
        <v>5688.8592046575986</v>
      </c>
      <c r="T240" s="29">
        <v>2602.7424728025144</v>
      </c>
    </row>
    <row r="241" spans="2:20" x14ac:dyDescent="0.3">
      <c r="B241" s="27">
        <v>250</v>
      </c>
      <c r="C241" s="5"/>
      <c r="D241" s="5"/>
      <c r="E241" s="5"/>
      <c r="F241" s="5"/>
      <c r="G241" s="5"/>
      <c r="H241" s="5"/>
      <c r="I241" s="5"/>
      <c r="J241" s="5"/>
      <c r="L241"/>
      <c r="M241"/>
      <c r="N241"/>
      <c r="O241"/>
      <c r="P241"/>
      <c r="Q241"/>
      <c r="R241"/>
      <c r="S241"/>
      <c r="T241"/>
    </row>
    <row r="242" spans="2:20" x14ac:dyDescent="0.3">
      <c r="B242" s="28" t="s">
        <v>3</v>
      </c>
      <c r="C242" s="29">
        <v>725.98957714285734</v>
      </c>
      <c r="D242" s="29">
        <v>1687.9257668571433</v>
      </c>
      <c r="E242" s="29">
        <v>2649.8619565714293</v>
      </c>
      <c r="F242" s="29">
        <v>3599.6983200000004</v>
      </c>
      <c r="G242" s="29">
        <v>4561.6345097142867</v>
      </c>
      <c r="H242" s="29">
        <v>5511.4708731428591</v>
      </c>
      <c r="I242" s="29">
        <v>8196.0556815237451</v>
      </c>
      <c r="J242" s="29">
        <v>3847.5195264217596</v>
      </c>
      <c r="L242"/>
      <c r="M242"/>
      <c r="N242"/>
      <c r="O242"/>
      <c r="P242"/>
      <c r="Q242"/>
      <c r="R242"/>
      <c r="S242"/>
      <c r="T242"/>
    </row>
    <row r="243" spans="2:20" x14ac:dyDescent="0.3">
      <c r="B243" s="28" t="s">
        <v>1</v>
      </c>
      <c r="C243" s="29">
        <v>998.23566857142873</v>
      </c>
      <c r="D243" s="29">
        <v>2341.316386285715</v>
      </c>
      <c r="E243" s="29">
        <v>3672.2972777142872</v>
      </c>
      <c r="F243" s="29">
        <v>5003.278169142859</v>
      </c>
      <c r="G243" s="29">
        <v>6334.2590605714304</v>
      </c>
      <c r="H243" s="29">
        <v>7665.2399520000017</v>
      </c>
      <c r="I243" s="29">
        <v>12121.298620824824</v>
      </c>
      <c r="J243" s="29">
        <v>5447.9893050157925</v>
      </c>
      <c r="L243"/>
      <c r="M243"/>
      <c r="N243"/>
      <c r="O243"/>
      <c r="P243"/>
      <c r="Q243"/>
      <c r="R243"/>
      <c r="S243"/>
      <c r="T243"/>
    </row>
    <row r="244" spans="2:20" x14ac:dyDescent="0.3">
      <c r="B244" s="27" t="s">
        <v>106</v>
      </c>
      <c r="C244" s="29">
        <v>482.78306879999997</v>
      </c>
      <c r="D244" s="29">
        <v>1128.1878028800002</v>
      </c>
      <c r="E244" s="29">
        <v>1770.2045856000007</v>
      </c>
      <c r="F244" s="29">
        <v>2408.8334169600007</v>
      </c>
      <c r="G244" s="29">
        <v>3050.8501996800005</v>
      </c>
      <c r="H244" s="29">
        <v>3689.4790310400017</v>
      </c>
      <c r="I244" s="29">
        <v>5688.8592046575986</v>
      </c>
      <c r="J244" s="29">
        <v>2602.7424728025144</v>
      </c>
      <c r="L244"/>
      <c r="M244"/>
      <c r="N244"/>
      <c r="O244"/>
      <c r="P244"/>
      <c r="Q244"/>
      <c r="R244"/>
      <c r="S244"/>
      <c r="T244"/>
    </row>
    <row r="290" spans="2:20" x14ac:dyDescent="0.3">
      <c r="B290" s="26" t="s">
        <v>104</v>
      </c>
      <c r="C290" s="1" t="s" vm="10">
        <v>89</v>
      </c>
      <c r="L290" s="26" t="s">
        <v>104</v>
      </c>
      <c r="M290" s="1" t="s" vm="10">
        <v>89</v>
      </c>
    </row>
    <row r="291" spans="2:20" x14ac:dyDescent="0.3">
      <c r="B291" s="26" t="s">
        <v>105</v>
      </c>
      <c r="C291" s="1" t="s" vm="5">
        <v>24</v>
      </c>
      <c r="L291" s="26" t="s">
        <v>105</v>
      </c>
      <c r="M291" s="1" t="s" vm="5">
        <v>24</v>
      </c>
    </row>
    <row r="293" spans="2:20" x14ac:dyDescent="0.3">
      <c r="B293" s="26" t="s">
        <v>110</v>
      </c>
      <c r="C293" s="26" t="s">
        <v>103</v>
      </c>
      <c r="L293" s="26" t="s">
        <v>110</v>
      </c>
      <c r="M293" s="26" t="s">
        <v>103</v>
      </c>
    </row>
    <row r="294" spans="2:20" x14ac:dyDescent="0.3">
      <c r="B294" s="26" t="s">
        <v>108</v>
      </c>
      <c r="C294" s="5" t="s">
        <v>5</v>
      </c>
      <c r="D294" s="5" t="s">
        <v>6</v>
      </c>
      <c r="E294" s="5" t="s">
        <v>7</v>
      </c>
      <c r="F294" s="5" t="s">
        <v>8</v>
      </c>
      <c r="G294" s="5" t="s">
        <v>9</v>
      </c>
      <c r="H294" s="5" t="s">
        <v>10</v>
      </c>
      <c r="I294" s="5" t="s">
        <v>11</v>
      </c>
      <c r="J294" s="5" t="s">
        <v>106</v>
      </c>
      <c r="L294" s="26" t="s">
        <v>109</v>
      </c>
      <c r="M294" s="5" t="s">
        <v>5</v>
      </c>
      <c r="N294" s="5" t="s">
        <v>6</v>
      </c>
      <c r="O294" s="5" t="s">
        <v>7</v>
      </c>
      <c r="P294" s="5" t="s">
        <v>8</v>
      </c>
      <c r="Q294" s="5" t="s">
        <v>9</v>
      </c>
      <c r="R294" s="5" t="s">
        <v>10</v>
      </c>
      <c r="S294" s="5" t="s">
        <v>11</v>
      </c>
      <c r="T294" s="5" t="s">
        <v>106</v>
      </c>
    </row>
    <row r="295" spans="2:20" x14ac:dyDescent="0.3">
      <c r="B295" s="27">
        <v>60</v>
      </c>
      <c r="C295" s="5"/>
      <c r="D295" s="5"/>
      <c r="E295" s="5"/>
      <c r="F295" s="5"/>
      <c r="G295" s="5"/>
      <c r="H295" s="5"/>
      <c r="I295" s="5"/>
      <c r="J295" s="5"/>
      <c r="L295" s="27" t="s">
        <v>3</v>
      </c>
      <c r="M295" s="5"/>
      <c r="N295" s="5"/>
      <c r="O295" s="5"/>
      <c r="P295" s="5"/>
      <c r="Q295" s="5"/>
      <c r="R295" s="5"/>
      <c r="S295" s="5"/>
      <c r="T295" s="5"/>
    </row>
    <row r="296" spans="2:20" x14ac:dyDescent="0.3">
      <c r="B296" s="28" t="s">
        <v>3</v>
      </c>
      <c r="C296" s="29">
        <v>90.691113326101984</v>
      </c>
      <c r="D296" s="29">
        <v>210.85683848318715</v>
      </c>
      <c r="E296" s="29">
        <v>331.02256364027227</v>
      </c>
      <c r="F296" s="29">
        <v>449.67677024192244</v>
      </c>
      <c r="G296" s="29">
        <v>569.84249539900759</v>
      </c>
      <c r="H296" s="29">
        <v>688.49670200065759</v>
      </c>
      <c r="I296" s="29">
        <v>1023.8568679806909</v>
      </c>
      <c r="J296" s="29">
        <v>480.63476443883422</v>
      </c>
      <c r="L296" s="28">
        <v>60</v>
      </c>
      <c r="M296" s="29">
        <v>90.691113326101984</v>
      </c>
      <c r="N296" s="29">
        <v>210.85683848318715</v>
      </c>
      <c r="O296" s="29">
        <v>331.02256364027227</v>
      </c>
      <c r="P296" s="29">
        <v>449.67677024192244</v>
      </c>
      <c r="Q296" s="29">
        <v>569.84249539900759</v>
      </c>
      <c r="R296" s="29">
        <v>688.49670200065759</v>
      </c>
      <c r="S296" s="29">
        <v>1023.8568679806909</v>
      </c>
      <c r="T296" s="29">
        <v>480.63476443883422</v>
      </c>
    </row>
    <row r="297" spans="2:20" x14ac:dyDescent="0.3">
      <c r="B297" s="28" t="s">
        <v>1</v>
      </c>
      <c r="C297" s="29">
        <v>124.70028082339024</v>
      </c>
      <c r="D297" s="29">
        <v>292.47884047667895</v>
      </c>
      <c r="E297" s="29">
        <v>458.74588157453263</v>
      </c>
      <c r="F297" s="29">
        <v>625.01292267238614</v>
      </c>
      <c r="G297" s="29">
        <v>791.27996377023976</v>
      </c>
      <c r="H297" s="29">
        <v>957.54700486809361</v>
      </c>
      <c r="I297" s="29">
        <v>1514.2008941878141</v>
      </c>
      <c r="J297" s="29">
        <v>680.56654119616235</v>
      </c>
      <c r="L297" s="28">
        <v>80</v>
      </c>
      <c r="M297" s="29">
        <v>120.92148443480266</v>
      </c>
      <c r="N297" s="29">
        <v>281.14245131091621</v>
      </c>
      <c r="O297" s="29">
        <v>441.36341818702977</v>
      </c>
      <c r="P297" s="29">
        <v>599.56902698922988</v>
      </c>
      <c r="Q297" s="29">
        <v>759.78999386534326</v>
      </c>
      <c r="R297" s="29">
        <v>917.99560266754349</v>
      </c>
      <c r="S297" s="29">
        <v>1365.1424906409213</v>
      </c>
      <c r="T297" s="29">
        <v>640.84635258511241</v>
      </c>
    </row>
    <row r="298" spans="2:20" x14ac:dyDescent="0.3">
      <c r="B298" s="27">
        <v>80</v>
      </c>
      <c r="C298" s="5"/>
      <c r="D298" s="5"/>
      <c r="E298" s="5"/>
      <c r="F298" s="5"/>
      <c r="G298" s="5"/>
      <c r="H298" s="5"/>
      <c r="I298" s="5"/>
      <c r="J298" s="5"/>
      <c r="L298" s="28">
        <v>100</v>
      </c>
      <c r="M298" s="29">
        <v>151.15185554350333</v>
      </c>
      <c r="N298" s="29">
        <v>351.42806413864531</v>
      </c>
      <c r="O298" s="29">
        <v>551.70427273378709</v>
      </c>
      <c r="P298" s="29">
        <v>749.46128373653744</v>
      </c>
      <c r="Q298" s="29">
        <v>949.73749233167939</v>
      </c>
      <c r="R298" s="29">
        <v>1147.4945033344295</v>
      </c>
      <c r="S298" s="29">
        <v>1706.4281133011511</v>
      </c>
      <c r="T298" s="29">
        <v>801.05794073139054</v>
      </c>
    </row>
    <row r="299" spans="2:20" x14ac:dyDescent="0.3">
      <c r="B299" s="28" t="s">
        <v>3</v>
      </c>
      <c r="C299" s="29">
        <v>120.92148443480266</v>
      </c>
      <c r="D299" s="29">
        <v>281.14245131091621</v>
      </c>
      <c r="E299" s="29">
        <v>441.36341818702977</v>
      </c>
      <c r="F299" s="29">
        <v>599.56902698922988</v>
      </c>
      <c r="G299" s="29">
        <v>759.78999386534326</v>
      </c>
      <c r="H299" s="29">
        <v>917.99560266754349</v>
      </c>
      <c r="I299" s="29">
        <v>1365.1424906409213</v>
      </c>
      <c r="J299" s="29">
        <v>640.84635258511241</v>
      </c>
      <c r="L299" s="28">
        <v>150</v>
      </c>
      <c r="M299" s="29">
        <v>226.72778331525501</v>
      </c>
      <c r="N299" s="29">
        <v>527.14209620796782</v>
      </c>
      <c r="O299" s="29">
        <v>827.55640910068075</v>
      </c>
      <c r="P299" s="29">
        <v>1124.1919256048061</v>
      </c>
      <c r="Q299" s="29">
        <v>1424.6062384975191</v>
      </c>
      <c r="R299" s="29">
        <v>1721.2417550016442</v>
      </c>
      <c r="S299" s="29">
        <v>2559.6421699517273</v>
      </c>
      <c r="T299" s="29">
        <v>1201.5869110970857</v>
      </c>
    </row>
    <row r="300" spans="2:20" x14ac:dyDescent="0.3">
      <c r="B300" s="28" t="s">
        <v>1</v>
      </c>
      <c r="C300" s="29">
        <v>166.26704109785365</v>
      </c>
      <c r="D300" s="29">
        <v>389.97178730223851</v>
      </c>
      <c r="E300" s="29">
        <v>611.66117543271014</v>
      </c>
      <c r="F300" s="29">
        <v>833.35056356318171</v>
      </c>
      <c r="G300" s="29">
        <v>1055.0399516936529</v>
      </c>
      <c r="H300" s="29">
        <v>1276.7293398241247</v>
      </c>
      <c r="I300" s="29">
        <v>2018.9345255837522</v>
      </c>
      <c r="J300" s="29">
        <v>907.42205492821608</v>
      </c>
      <c r="L300" s="28">
        <v>200</v>
      </c>
      <c r="M300" s="29">
        <v>302.30371108700666</v>
      </c>
      <c r="N300" s="29">
        <v>702.85612827729062</v>
      </c>
      <c r="O300" s="29">
        <v>1103.4085454675742</v>
      </c>
      <c r="P300" s="29">
        <v>1498.9225674730749</v>
      </c>
      <c r="Q300" s="29">
        <v>1899.4749846633588</v>
      </c>
      <c r="R300" s="29">
        <v>2294.989006668859</v>
      </c>
      <c r="S300" s="29">
        <v>3412.8562266023023</v>
      </c>
      <c r="T300" s="29">
        <v>1602.1158814627811</v>
      </c>
    </row>
    <row r="301" spans="2:20" x14ac:dyDescent="0.3">
      <c r="B301" s="27">
        <v>100</v>
      </c>
      <c r="C301" s="5"/>
      <c r="D301" s="5"/>
      <c r="E301" s="5"/>
      <c r="F301" s="5"/>
      <c r="G301" s="5"/>
      <c r="H301" s="5"/>
      <c r="I301" s="5"/>
      <c r="J301" s="5"/>
      <c r="L301" s="28">
        <v>250</v>
      </c>
      <c r="M301" s="29">
        <v>377.87963885875837</v>
      </c>
      <c r="N301" s="29">
        <v>878.57016034661319</v>
      </c>
      <c r="O301" s="29">
        <v>1379.2606818344677</v>
      </c>
      <c r="P301" s="29">
        <v>1873.6532093413432</v>
      </c>
      <c r="Q301" s="29">
        <v>2374.3437308291982</v>
      </c>
      <c r="R301" s="29">
        <v>2868.7362583360737</v>
      </c>
      <c r="S301" s="29">
        <v>4266.0702832528787</v>
      </c>
      <c r="T301" s="29">
        <v>2002.6448518284762</v>
      </c>
    </row>
    <row r="302" spans="2:20" x14ac:dyDescent="0.3">
      <c r="B302" s="28" t="s">
        <v>3</v>
      </c>
      <c r="C302" s="29">
        <v>151.15185554350333</v>
      </c>
      <c r="D302" s="29">
        <v>351.42806413864531</v>
      </c>
      <c r="E302" s="29">
        <v>551.70427273378709</v>
      </c>
      <c r="F302" s="29">
        <v>749.46128373653744</v>
      </c>
      <c r="G302" s="29">
        <v>949.73749233167939</v>
      </c>
      <c r="H302" s="29">
        <v>1147.4945033344295</v>
      </c>
      <c r="I302" s="29">
        <v>1706.4281133011511</v>
      </c>
      <c r="J302" s="29">
        <v>801.05794073139054</v>
      </c>
      <c r="L302" s="27" t="s">
        <v>1</v>
      </c>
      <c r="M302" s="5"/>
      <c r="N302" s="5"/>
      <c r="O302" s="5"/>
      <c r="P302" s="5"/>
      <c r="Q302" s="5"/>
      <c r="R302" s="5"/>
      <c r="S302" s="5"/>
      <c r="T302" s="5"/>
    </row>
    <row r="303" spans="2:20" x14ac:dyDescent="0.3">
      <c r="B303" s="28" t="s">
        <v>1</v>
      </c>
      <c r="C303" s="29">
        <v>207.83380137231708</v>
      </c>
      <c r="D303" s="29">
        <v>487.46473412779829</v>
      </c>
      <c r="E303" s="29">
        <v>764.57646929088776</v>
      </c>
      <c r="F303" s="29">
        <v>1041.6882044539771</v>
      </c>
      <c r="G303" s="29">
        <v>1318.7999396170665</v>
      </c>
      <c r="H303" s="29">
        <v>1595.9116747801561</v>
      </c>
      <c r="I303" s="29">
        <v>2523.6681569796906</v>
      </c>
      <c r="J303" s="29">
        <v>1134.2775686602706</v>
      </c>
      <c r="L303" s="28">
        <v>60</v>
      </c>
      <c r="M303" s="29">
        <v>124.70028082339024</v>
      </c>
      <c r="N303" s="29">
        <v>292.47884047667895</v>
      </c>
      <c r="O303" s="29">
        <v>458.74588157453263</v>
      </c>
      <c r="P303" s="29">
        <v>625.01292267238614</v>
      </c>
      <c r="Q303" s="29">
        <v>791.27996377023976</v>
      </c>
      <c r="R303" s="29">
        <v>957.54700486809361</v>
      </c>
      <c r="S303" s="29">
        <v>1514.2008941878141</v>
      </c>
      <c r="T303" s="29">
        <v>680.56654119616235</v>
      </c>
    </row>
    <row r="304" spans="2:20" x14ac:dyDescent="0.3">
      <c r="B304" s="27">
        <v>150</v>
      </c>
      <c r="C304" s="5"/>
      <c r="D304" s="5"/>
      <c r="E304" s="5"/>
      <c r="F304" s="5"/>
      <c r="G304" s="5"/>
      <c r="H304" s="5"/>
      <c r="I304" s="5"/>
      <c r="J304" s="5"/>
      <c r="L304" s="28">
        <v>80</v>
      </c>
      <c r="M304" s="29">
        <v>166.26704109785365</v>
      </c>
      <c r="N304" s="29">
        <v>389.97178730223851</v>
      </c>
      <c r="O304" s="29">
        <v>611.66117543271014</v>
      </c>
      <c r="P304" s="29">
        <v>833.35056356318171</v>
      </c>
      <c r="Q304" s="29">
        <v>1055.0399516936529</v>
      </c>
      <c r="R304" s="29">
        <v>1276.7293398241247</v>
      </c>
      <c r="S304" s="29">
        <v>2018.9345255837522</v>
      </c>
      <c r="T304" s="29">
        <v>907.42205492821608</v>
      </c>
    </row>
    <row r="305" spans="2:20" x14ac:dyDescent="0.3">
      <c r="B305" s="28" t="s">
        <v>3</v>
      </c>
      <c r="C305" s="29">
        <v>226.72778331525501</v>
      </c>
      <c r="D305" s="29">
        <v>527.14209620796782</v>
      </c>
      <c r="E305" s="29">
        <v>827.55640910068075</v>
      </c>
      <c r="F305" s="29">
        <v>1124.1919256048061</v>
      </c>
      <c r="G305" s="29">
        <v>1424.6062384975191</v>
      </c>
      <c r="H305" s="29">
        <v>1721.2417550016442</v>
      </c>
      <c r="I305" s="29">
        <v>2559.6421699517273</v>
      </c>
      <c r="J305" s="29">
        <v>1201.5869110970857</v>
      </c>
      <c r="L305" s="28">
        <v>100</v>
      </c>
      <c r="M305" s="29">
        <v>207.83380137231708</v>
      </c>
      <c r="N305" s="29">
        <v>487.46473412779829</v>
      </c>
      <c r="O305" s="29">
        <v>764.57646929088776</v>
      </c>
      <c r="P305" s="29">
        <v>1041.6882044539771</v>
      </c>
      <c r="Q305" s="29">
        <v>1318.7999396170665</v>
      </c>
      <c r="R305" s="29">
        <v>1595.9116747801561</v>
      </c>
      <c r="S305" s="29">
        <v>2523.6681569796906</v>
      </c>
      <c r="T305" s="29">
        <v>1134.2775686602706</v>
      </c>
    </row>
    <row r="306" spans="2:20" x14ac:dyDescent="0.3">
      <c r="B306" s="28" t="s">
        <v>1</v>
      </c>
      <c r="C306" s="29">
        <v>311.75070205847555</v>
      </c>
      <c r="D306" s="29">
        <v>731.19710119169724</v>
      </c>
      <c r="E306" s="29">
        <v>1146.8647039363316</v>
      </c>
      <c r="F306" s="29">
        <v>1562.5323066809658</v>
      </c>
      <c r="G306" s="29">
        <v>1978.1999094256</v>
      </c>
      <c r="H306" s="29">
        <v>2393.867512170234</v>
      </c>
      <c r="I306" s="29">
        <v>3785.5022354695357</v>
      </c>
      <c r="J306" s="29">
        <v>1701.416352990406</v>
      </c>
      <c r="L306" s="28">
        <v>150</v>
      </c>
      <c r="M306" s="29">
        <v>311.75070205847555</v>
      </c>
      <c r="N306" s="29">
        <v>731.19710119169724</v>
      </c>
      <c r="O306" s="29">
        <v>1146.8647039363316</v>
      </c>
      <c r="P306" s="29">
        <v>1562.5323066809658</v>
      </c>
      <c r="Q306" s="29">
        <v>1978.1999094256</v>
      </c>
      <c r="R306" s="29">
        <v>2393.867512170234</v>
      </c>
      <c r="S306" s="29">
        <v>3785.5022354695357</v>
      </c>
      <c r="T306" s="29">
        <v>1701.416352990406</v>
      </c>
    </row>
    <row r="307" spans="2:20" x14ac:dyDescent="0.3">
      <c r="B307" s="27">
        <v>200</v>
      </c>
      <c r="C307" s="5"/>
      <c r="D307" s="5"/>
      <c r="E307" s="5"/>
      <c r="F307" s="5"/>
      <c r="G307" s="5"/>
      <c r="H307" s="5"/>
      <c r="I307" s="5"/>
      <c r="J307" s="5"/>
      <c r="L307" s="28">
        <v>200</v>
      </c>
      <c r="M307" s="29">
        <v>415.66760274463417</v>
      </c>
      <c r="N307" s="29">
        <v>974.92946825559659</v>
      </c>
      <c r="O307" s="29">
        <v>1529.1529385817755</v>
      </c>
      <c r="P307" s="29">
        <v>2083.3764089079541</v>
      </c>
      <c r="Q307" s="29">
        <v>2637.5998792341329</v>
      </c>
      <c r="R307" s="29">
        <v>3191.8233495603122</v>
      </c>
      <c r="S307" s="29">
        <v>5047.3363139593812</v>
      </c>
      <c r="T307" s="29">
        <v>2268.5551373205412</v>
      </c>
    </row>
    <row r="308" spans="2:20" x14ac:dyDescent="0.3">
      <c r="B308" s="28" t="s">
        <v>3</v>
      </c>
      <c r="C308" s="29">
        <v>302.30371108700666</v>
      </c>
      <c r="D308" s="29">
        <v>702.85612827729062</v>
      </c>
      <c r="E308" s="29">
        <v>1103.4085454675742</v>
      </c>
      <c r="F308" s="29">
        <v>1498.9225674730749</v>
      </c>
      <c r="G308" s="29">
        <v>1899.4749846633588</v>
      </c>
      <c r="H308" s="29">
        <v>2294.989006668859</v>
      </c>
      <c r="I308" s="29">
        <v>3412.8562266023023</v>
      </c>
      <c r="J308" s="29">
        <v>1602.1158814627811</v>
      </c>
      <c r="L308" s="28">
        <v>250</v>
      </c>
      <c r="M308" s="29">
        <v>519.58450343079267</v>
      </c>
      <c r="N308" s="29">
        <v>1218.6618353194956</v>
      </c>
      <c r="O308" s="29">
        <v>1911.4411732272192</v>
      </c>
      <c r="P308" s="29">
        <v>2604.2205111349431</v>
      </c>
      <c r="Q308" s="29">
        <v>3296.9998490426665</v>
      </c>
      <c r="R308" s="29">
        <v>3989.7791869503903</v>
      </c>
      <c r="S308" s="29">
        <v>6309.1703924492276</v>
      </c>
      <c r="T308" s="29">
        <v>2835.6939216506762</v>
      </c>
    </row>
    <row r="309" spans="2:20" x14ac:dyDescent="0.3">
      <c r="B309" s="28" t="s">
        <v>1</v>
      </c>
      <c r="C309" s="29">
        <v>415.66760274463417</v>
      </c>
      <c r="D309" s="29">
        <v>974.92946825559659</v>
      </c>
      <c r="E309" s="29">
        <v>1529.1529385817755</v>
      </c>
      <c r="F309" s="29">
        <v>2083.3764089079541</v>
      </c>
      <c r="G309" s="29">
        <v>2637.5998792341329</v>
      </c>
      <c r="H309" s="29">
        <v>3191.8233495603122</v>
      </c>
      <c r="I309" s="29">
        <v>5047.3363139593812</v>
      </c>
      <c r="J309" s="29">
        <v>2268.5551373205412</v>
      </c>
      <c r="L309" s="27" t="s">
        <v>106</v>
      </c>
      <c r="M309" s="29">
        <v>251.28995984107431</v>
      </c>
      <c r="N309" s="29">
        <v>587.22495878651057</v>
      </c>
      <c r="O309" s="29">
        <v>921.3965194172722</v>
      </c>
      <c r="P309" s="29">
        <v>1253.8046417333599</v>
      </c>
      <c r="Q309" s="29">
        <v>1587.9762023641219</v>
      </c>
      <c r="R309" s="29">
        <v>1920.3843246802094</v>
      </c>
      <c r="S309" s="29">
        <v>2961.0673891965889</v>
      </c>
      <c r="T309" s="29">
        <v>1354.7348565741627</v>
      </c>
    </row>
    <row r="310" spans="2:20" x14ac:dyDescent="0.3">
      <c r="B310" s="27">
        <v>250</v>
      </c>
      <c r="C310" s="5"/>
      <c r="D310" s="5"/>
      <c r="E310" s="5"/>
      <c r="F310" s="5"/>
      <c r="G310" s="5"/>
      <c r="H310" s="5"/>
      <c r="I310" s="5"/>
      <c r="J310" s="5"/>
      <c r="L310"/>
      <c r="M310"/>
      <c r="N310"/>
      <c r="O310"/>
      <c r="P310"/>
      <c r="Q310"/>
      <c r="R310"/>
      <c r="S310"/>
      <c r="T310"/>
    </row>
    <row r="311" spans="2:20" x14ac:dyDescent="0.3">
      <c r="B311" s="28" t="s">
        <v>3</v>
      </c>
      <c r="C311" s="29">
        <v>377.87963885875837</v>
      </c>
      <c r="D311" s="29">
        <v>878.57016034661319</v>
      </c>
      <c r="E311" s="29">
        <v>1379.2606818344677</v>
      </c>
      <c r="F311" s="29">
        <v>1873.6532093413432</v>
      </c>
      <c r="G311" s="29">
        <v>2374.3437308291982</v>
      </c>
      <c r="H311" s="29">
        <v>2868.7362583360737</v>
      </c>
      <c r="I311" s="29">
        <v>4266.0702832528787</v>
      </c>
      <c r="J311" s="29">
        <v>2002.6448518284762</v>
      </c>
      <c r="L311"/>
      <c r="M311"/>
      <c r="N311"/>
      <c r="O311"/>
      <c r="P311"/>
      <c r="Q311"/>
      <c r="R311"/>
      <c r="S311"/>
      <c r="T311"/>
    </row>
    <row r="312" spans="2:20" x14ac:dyDescent="0.3">
      <c r="B312" s="28" t="s">
        <v>1</v>
      </c>
      <c r="C312" s="29">
        <v>519.58450343079267</v>
      </c>
      <c r="D312" s="29">
        <v>1218.6618353194956</v>
      </c>
      <c r="E312" s="29">
        <v>1911.4411732272192</v>
      </c>
      <c r="F312" s="29">
        <v>2604.2205111349431</v>
      </c>
      <c r="G312" s="29">
        <v>3296.9998490426665</v>
      </c>
      <c r="H312" s="29">
        <v>3989.7791869503903</v>
      </c>
      <c r="I312" s="29">
        <v>6309.1703924492276</v>
      </c>
      <c r="J312" s="29">
        <v>2835.6939216506762</v>
      </c>
      <c r="L312"/>
      <c r="M312"/>
      <c r="N312"/>
      <c r="O312"/>
      <c r="P312"/>
      <c r="Q312"/>
      <c r="R312"/>
      <c r="S312"/>
      <c r="T312"/>
    </row>
    <row r="313" spans="2:20" x14ac:dyDescent="0.3">
      <c r="B313" s="27" t="s">
        <v>106</v>
      </c>
      <c r="C313" s="29">
        <v>251.28995984107431</v>
      </c>
      <c r="D313" s="29">
        <v>587.22495878651057</v>
      </c>
      <c r="E313" s="29">
        <v>921.3965194172722</v>
      </c>
      <c r="F313" s="29">
        <v>1253.8046417333599</v>
      </c>
      <c r="G313" s="29">
        <v>1587.9762023641219</v>
      </c>
      <c r="H313" s="29">
        <v>1920.3843246802094</v>
      </c>
      <c r="I313" s="29">
        <v>2961.0673891965889</v>
      </c>
      <c r="J313" s="29">
        <v>1354.7348565741627</v>
      </c>
      <c r="L313"/>
      <c r="M313"/>
      <c r="N313"/>
      <c r="O313"/>
      <c r="P313"/>
      <c r="Q313"/>
      <c r="R313"/>
      <c r="S313"/>
      <c r="T313"/>
    </row>
    <row r="360" spans="2:20" x14ac:dyDescent="0.3">
      <c r="B360" s="26" t="s">
        <v>104</v>
      </c>
      <c r="C360" s="1" t="s" vm="10">
        <v>89</v>
      </c>
    </row>
    <row r="361" spans="2:20" x14ac:dyDescent="0.3">
      <c r="B361" s="26" t="s">
        <v>105</v>
      </c>
      <c r="C361" s="1" t="s" vm="6">
        <v>111</v>
      </c>
    </row>
    <row r="363" spans="2:20" x14ac:dyDescent="0.3">
      <c r="B363" s="26" t="s">
        <v>110</v>
      </c>
      <c r="C363" s="26" t="s">
        <v>0</v>
      </c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</row>
    <row r="364" spans="2:20" x14ac:dyDescent="0.3">
      <c r="B364" s="26" t="s">
        <v>112</v>
      </c>
      <c r="C364" s="1" t="s">
        <v>113</v>
      </c>
      <c r="D364" s="1" t="s">
        <v>114</v>
      </c>
      <c r="E364" s="5" t="s">
        <v>106</v>
      </c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</row>
    <row r="365" spans="2:20" x14ac:dyDescent="0.3">
      <c r="B365" s="27">
        <v>60</v>
      </c>
      <c r="C365" s="29">
        <v>589.49445857157264</v>
      </c>
      <c r="D365" s="29">
        <v>834.70908558345718</v>
      </c>
      <c r="E365" s="5">
        <v>712.10177207751474</v>
      </c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</row>
    <row r="366" spans="2:20" x14ac:dyDescent="0.3">
      <c r="B366" s="27">
        <v>80</v>
      </c>
      <c r="C366" s="29">
        <v>785.99261142876321</v>
      </c>
      <c r="D366" s="29">
        <v>1112.9454474446088</v>
      </c>
      <c r="E366" s="29">
        <v>949.46902943668681</v>
      </c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</row>
    <row r="367" spans="2:20" x14ac:dyDescent="0.3">
      <c r="B367" s="27">
        <v>100</v>
      </c>
      <c r="C367" s="29">
        <v>982.49076428595447</v>
      </c>
      <c r="D367" s="29">
        <v>1391.1818093057616</v>
      </c>
      <c r="E367" s="29">
        <v>1186.8362867958579</v>
      </c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</row>
    <row r="368" spans="2:20" x14ac:dyDescent="0.3">
      <c r="B368" s="27">
        <v>150</v>
      </c>
      <c r="C368" s="29">
        <v>1473.736146428932</v>
      </c>
      <c r="D368" s="29">
        <v>2086.7727139586414</v>
      </c>
      <c r="E368" s="29">
        <v>1780.2544301937862</v>
      </c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</row>
    <row r="369" spans="2:20" x14ac:dyDescent="0.3">
      <c r="B369" s="27">
        <v>200</v>
      </c>
      <c r="C369" s="29">
        <v>1964.9815285719089</v>
      </c>
      <c r="D369" s="29">
        <v>2782.3636186115232</v>
      </c>
      <c r="E369" s="29">
        <v>2373.6725735917157</v>
      </c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</row>
    <row r="370" spans="2:20" x14ac:dyDescent="0.3">
      <c r="B370" s="27">
        <v>250</v>
      </c>
      <c r="C370" s="29">
        <v>2456.2269107148873</v>
      </c>
      <c r="D370" s="29">
        <v>3477.9545232644041</v>
      </c>
      <c r="E370" s="29">
        <v>2967.0907169896468</v>
      </c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</row>
    <row r="371" spans="2:20" x14ac:dyDescent="0.3">
      <c r="B371" s="27" t="s">
        <v>106</v>
      </c>
      <c r="C371" s="29">
        <v>1375.4870700003364</v>
      </c>
      <c r="D371" s="29">
        <v>1947.6545330280662</v>
      </c>
      <c r="E371" s="29">
        <v>1661.5708015142009</v>
      </c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</row>
    <row r="372" spans="2:20" x14ac:dyDescent="0.3"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</row>
    <row r="373" spans="2:20" x14ac:dyDescent="0.3"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</row>
    <row r="374" spans="2:20" x14ac:dyDescent="0.3"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</row>
    <row r="375" spans="2:20" x14ac:dyDescent="0.3"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</row>
    <row r="376" spans="2:20" x14ac:dyDescent="0.3"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</row>
    <row r="377" spans="2:20" x14ac:dyDescent="0.3"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</row>
    <row r="378" spans="2:20" x14ac:dyDescent="0.3"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</row>
    <row r="379" spans="2:20" x14ac:dyDescent="0.3"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</row>
    <row r="380" spans="2:20" x14ac:dyDescent="0.3"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</row>
    <row r="381" spans="2:20" x14ac:dyDescent="0.3"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</row>
    <row r="382" spans="2:20" x14ac:dyDescent="0.3"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</row>
    <row r="383" spans="2:20" x14ac:dyDescent="0.3"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</row>
  </sheetData>
  <pageMargins left="0.7" right="0.7" top="0.75" bottom="0.75" header="0.3" footer="0.3"/>
  <drawing r:id="rId1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5119C-79F6-4E97-8D79-EB2DB000B595}">
  <dimension ref="A4:I237"/>
  <sheetViews>
    <sheetView workbookViewId="0">
      <selection activeCell="I68" sqref="I68"/>
    </sheetView>
  </sheetViews>
  <sheetFormatPr defaultRowHeight="15" x14ac:dyDescent="0.25"/>
  <cols>
    <col min="1" max="1" width="28.42578125" customWidth="1"/>
    <col min="2" max="2" width="24.7109375" customWidth="1"/>
    <col min="3" max="3" width="12.7109375" customWidth="1"/>
    <col min="4" max="4" width="14.5703125" customWidth="1"/>
    <col min="5" max="5" width="15.28515625" customWidth="1"/>
    <col min="6" max="6" width="9.140625" customWidth="1"/>
    <col min="7" max="7" width="10.42578125" customWidth="1"/>
    <col min="8" max="8" width="24.140625" customWidth="1"/>
    <col min="9" max="9" width="22.85546875" customWidth="1"/>
    <col min="10" max="10" width="24.7109375" customWidth="1"/>
    <col min="11" max="11" width="22.7109375" customWidth="1"/>
    <col min="12" max="12" width="29.28515625" customWidth="1"/>
    <col min="13" max="13" width="27.42578125" customWidth="1"/>
  </cols>
  <sheetData>
    <row r="4" spans="1:7" x14ac:dyDescent="0.25">
      <c r="A4" s="33" t="s">
        <v>121</v>
      </c>
      <c r="B4" t="s" vm="11">
        <v>86</v>
      </c>
    </row>
    <row r="6" spans="1:7" x14ac:dyDescent="0.25">
      <c r="A6" s="33" t="s">
        <v>122</v>
      </c>
      <c r="B6" s="33" t="s">
        <v>98</v>
      </c>
    </row>
    <row r="7" spans="1:7" x14ac:dyDescent="0.25">
      <c r="A7" s="33" t="s">
        <v>123</v>
      </c>
      <c r="B7" s="36" t="s">
        <v>93</v>
      </c>
      <c r="C7" s="36" t="s">
        <v>95</v>
      </c>
      <c r="D7" s="36" t="s">
        <v>92</v>
      </c>
      <c r="E7" s="36" t="s">
        <v>94</v>
      </c>
      <c r="F7" s="36" t="s">
        <v>96</v>
      </c>
      <c r="G7" s="36" t="s">
        <v>106</v>
      </c>
    </row>
    <row r="8" spans="1:7" x14ac:dyDescent="0.25">
      <c r="A8" s="34" t="s">
        <v>115</v>
      </c>
      <c r="B8" s="37"/>
      <c r="C8" s="37"/>
      <c r="D8" s="37"/>
      <c r="E8" s="37"/>
      <c r="F8" s="37"/>
      <c r="G8" s="37"/>
    </row>
    <row r="9" spans="1:7" x14ac:dyDescent="0.25">
      <c r="A9" s="35">
        <v>2000</v>
      </c>
      <c r="B9" s="37">
        <v>10.757944948810499</v>
      </c>
      <c r="C9" s="37">
        <v>19.210615980018748</v>
      </c>
      <c r="D9" s="37">
        <v>17.929908248017497</v>
      </c>
      <c r="E9" s="37">
        <v>23.052739176022495</v>
      </c>
      <c r="F9" s="37">
        <v>32.017693300031247</v>
      </c>
      <c r="G9" s="37">
        <v>20.593780330580095</v>
      </c>
    </row>
    <row r="10" spans="1:7" x14ac:dyDescent="0.25">
      <c r="A10" s="35">
        <v>5000</v>
      </c>
      <c r="B10" s="37">
        <v>26.894862372026246</v>
      </c>
      <c r="C10" s="37">
        <v>48.026539950046875</v>
      </c>
      <c r="D10" s="37">
        <v>44.824770620043743</v>
      </c>
      <c r="E10" s="37">
        <v>57.63184794005624</v>
      </c>
      <c r="F10" s="37">
        <v>80.044233250078108</v>
      </c>
      <c r="G10" s="37">
        <v>51.484450826450235</v>
      </c>
    </row>
    <row r="11" spans="1:7" x14ac:dyDescent="0.25">
      <c r="A11" s="35">
        <v>10000</v>
      </c>
      <c r="B11" s="37">
        <v>53.789724744052492</v>
      </c>
      <c r="C11" s="37">
        <v>96.053079900093749</v>
      </c>
      <c r="D11" s="37">
        <v>89.649541240087487</v>
      </c>
      <c r="E11" s="37">
        <v>115.26369588011248</v>
      </c>
      <c r="F11" s="37">
        <v>160.08846650015622</v>
      </c>
      <c r="G11" s="37">
        <v>102.96890165290047</v>
      </c>
    </row>
    <row r="12" spans="1:7" x14ac:dyDescent="0.25">
      <c r="A12" s="35">
        <v>20000</v>
      </c>
      <c r="B12" s="37">
        <v>107.57944948810498</v>
      </c>
      <c r="C12" s="37">
        <v>192.1061598001875</v>
      </c>
      <c r="D12" s="37">
        <v>179.29908248017497</v>
      </c>
      <c r="E12" s="37">
        <v>230.52739176022496</v>
      </c>
      <c r="F12" s="37">
        <v>320.17693300031243</v>
      </c>
      <c r="G12" s="37">
        <v>205.93780330580094</v>
      </c>
    </row>
    <row r="13" spans="1:7" x14ac:dyDescent="0.25">
      <c r="A13" s="35">
        <v>50000</v>
      </c>
      <c r="B13" s="37">
        <v>268.94862372026245</v>
      </c>
      <c r="C13" s="37">
        <v>480.26539950046873</v>
      </c>
      <c r="D13" s="37">
        <v>448.24770620043739</v>
      </c>
      <c r="E13" s="37">
        <v>576.31847940056241</v>
      </c>
      <c r="F13" s="37">
        <v>800.44233250078116</v>
      </c>
      <c r="G13" s="37">
        <v>514.84450826450245</v>
      </c>
    </row>
    <row r="14" spans="1:7" x14ac:dyDescent="0.25">
      <c r="A14" s="34" t="s">
        <v>116</v>
      </c>
      <c r="B14" s="37"/>
      <c r="C14" s="37"/>
      <c r="D14" s="37"/>
      <c r="E14" s="37"/>
      <c r="F14" s="37"/>
      <c r="G14" s="37"/>
    </row>
    <row r="15" spans="1:7" x14ac:dyDescent="0.25">
      <c r="A15" s="35">
        <v>2000</v>
      </c>
      <c r="B15" s="37">
        <v>12.231943173072001</v>
      </c>
      <c r="C15" s="37">
        <v>16.454875935204001</v>
      </c>
      <c r="D15" s="37">
        <v>16.018020821880004</v>
      </c>
      <c r="E15" s="37">
        <v>16.600494306312001</v>
      </c>
      <c r="F15" s="37">
        <v>17.474204532960005</v>
      </c>
      <c r="G15" s="37">
        <v>15.755907753885603</v>
      </c>
    </row>
    <row r="16" spans="1:7" x14ac:dyDescent="0.25">
      <c r="A16" s="35">
        <v>5000</v>
      </c>
      <c r="B16" s="37">
        <v>30.579857932680003</v>
      </c>
      <c r="C16" s="37">
        <v>41.137189838010002</v>
      </c>
      <c r="D16" s="37">
        <v>40.045052054700008</v>
      </c>
      <c r="E16" s="37">
        <v>41.50123576578001</v>
      </c>
      <c r="F16" s="37">
        <v>43.685511332400011</v>
      </c>
      <c r="G16" s="37">
        <v>39.389769384714</v>
      </c>
    </row>
    <row r="17" spans="1:7" x14ac:dyDescent="0.25">
      <c r="A17" s="35">
        <v>10000</v>
      </c>
      <c r="B17" s="37">
        <v>61.159715865360006</v>
      </c>
      <c r="C17" s="37">
        <v>82.274379676020004</v>
      </c>
      <c r="D17" s="37">
        <v>80.090104109400016</v>
      </c>
      <c r="E17" s="37">
        <v>83.002471531560019</v>
      </c>
      <c r="F17" s="37">
        <v>87.371022664800023</v>
      </c>
      <c r="G17" s="37">
        <v>78.779538769428001</v>
      </c>
    </row>
    <row r="18" spans="1:7" x14ac:dyDescent="0.25">
      <c r="A18" s="35">
        <v>20000</v>
      </c>
      <c r="B18" s="37">
        <v>122.31943173072001</v>
      </c>
      <c r="C18" s="37">
        <v>164.54875935204001</v>
      </c>
      <c r="D18" s="37">
        <v>160.18020821880003</v>
      </c>
      <c r="E18" s="37">
        <v>166.00494306312004</v>
      </c>
      <c r="F18" s="37">
        <v>174.74204532960005</v>
      </c>
      <c r="G18" s="37">
        <v>157.559077538856</v>
      </c>
    </row>
    <row r="19" spans="1:7" x14ac:dyDescent="0.25">
      <c r="A19" s="35">
        <v>50000</v>
      </c>
      <c r="B19" s="37">
        <v>305.79857932680011</v>
      </c>
      <c r="C19" s="37">
        <v>411.37189838010005</v>
      </c>
      <c r="D19" s="37">
        <v>400.45052054700005</v>
      </c>
      <c r="E19" s="37">
        <v>415.01235765780007</v>
      </c>
      <c r="F19" s="37">
        <v>436.85511332400006</v>
      </c>
      <c r="G19" s="37">
        <v>393.89769384713998</v>
      </c>
    </row>
    <row r="20" spans="1:7" x14ac:dyDescent="0.25">
      <c r="A20" s="34" t="s">
        <v>106</v>
      </c>
      <c r="B20" s="37">
        <v>100.00601333018888</v>
      </c>
      <c r="C20" s="37">
        <v>155.14488983121896</v>
      </c>
      <c r="D20" s="37">
        <v>147.67349145405413</v>
      </c>
      <c r="E20" s="37">
        <v>172.49156564815502</v>
      </c>
      <c r="F20" s="37">
        <v>215.28975557351191</v>
      </c>
      <c r="G20" s="37">
        <v>158.12114316742583</v>
      </c>
    </row>
    <row r="60" spans="1:7" x14ac:dyDescent="0.25">
      <c r="A60" s="33" t="s">
        <v>121</v>
      </c>
      <c r="B60" t="s" vm="12">
        <v>87</v>
      </c>
    </row>
    <row r="62" spans="1:7" x14ac:dyDescent="0.25">
      <c r="A62" s="33" t="s">
        <v>122</v>
      </c>
      <c r="B62" s="33" t="s">
        <v>98</v>
      </c>
    </row>
    <row r="63" spans="1:7" x14ac:dyDescent="0.25">
      <c r="A63" s="33" t="s">
        <v>123</v>
      </c>
      <c r="B63" s="36" t="s">
        <v>93</v>
      </c>
      <c r="C63" s="36" t="s">
        <v>95</v>
      </c>
      <c r="D63" s="36" t="s">
        <v>92</v>
      </c>
      <c r="E63" s="36" t="s">
        <v>94</v>
      </c>
      <c r="F63" s="36" t="s">
        <v>96</v>
      </c>
      <c r="G63" s="36" t="s">
        <v>106</v>
      </c>
    </row>
    <row r="64" spans="1:7" x14ac:dyDescent="0.25">
      <c r="A64" s="34" t="s">
        <v>115</v>
      </c>
      <c r="B64" s="37"/>
      <c r="C64" s="37"/>
      <c r="D64" s="37"/>
      <c r="E64" s="37"/>
      <c r="F64" s="37"/>
      <c r="G64" s="37"/>
    </row>
    <row r="65" spans="1:7" x14ac:dyDescent="0.25">
      <c r="A65" s="35">
        <v>2000</v>
      </c>
      <c r="B65" s="37">
        <v>16.734581031482996</v>
      </c>
      <c r="C65" s="37">
        <v>29.883180413362492</v>
      </c>
      <c r="D65" s="37">
        <v>27.890968385804992</v>
      </c>
      <c r="E65" s="37">
        <v>35.859816496034988</v>
      </c>
      <c r="F65" s="37">
        <v>49.805300688937493</v>
      </c>
      <c r="G65" s="37">
        <v>32.034769403124585</v>
      </c>
    </row>
    <row r="66" spans="1:7" x14ac:dyDescent="0.25">
      <c r="A66" s="35">
        <v>5000</v>
      </c>
      <c r="B66" s="37">
        <v>41.836452578707494</v>
      </c>
      <c r="C66" s="37">
        <v>74.707951033406232</v>
      </c>
      <c r="D66" s="37">
        <v>69.72742096451249</v>
      </c>
      <c r="E66" s="37">
        <v>89.649541240087473</v>
      </c>
      <c r="F66" s="37">
        <v>124.51325172234372</v>
      </c>
      <c r="G66" s="37">
        <v>80.086923507811477</v>
      </c>
    </row>
    <row r="67" spans="1:7" x14ac:dyDescent="0.25">
      <c r="A67" s="35">
        <v>10000</v>
      </c>
      <c r="B67" s="37">
        <v>83.672905157414988</v>
      </c>
      <c r="C67" s="37">
        <v>149.41590206681246</v>
      </c>
      <c r="D67" s="37">
        <v>139.45484192902498</v>
      </c>
      <c r="E67" s="37">
        <v>179.29908248017495</v>
      </c>
      <c r="F67" s="37">
        <v>249.02650344468745</v>
      </c>
      <c r="G67" s="37">
        <v>160.17384701562295</v>
      </c>
    </row>
    <row r="68" spans="1:7" x14ac:dyDescent="0.25">
      <c r="A68" s="35">
        <v>20000</v>
      </c>
      <c r="B68" s="37">
        <v>167.34581031482998</v>
      </c>
      <c r="C68" s="37">
        <v>298.83180413362493</v>
      </c>
      <c r="D68" s="37">
        <v>278.90968385804996</v>
      </c>
      <c r="E68" s="37">
        <v>358.59816496034989</v>
      </c>
      <c r="F68" s="37">
        <v>498.0530068893749</v>
      </c>
      <c r="G68" s="37">
        <v>320.34769403124591</v>
      </c>
    </row>
    <row r="69" spans="1:7" x14ac:dyDescent="0.25">
      <c r="A69" s="35">
        <v>50000</v>
      </c>
      <c r="B69" s="37">
        <v>418.36452578707491</v>
      </c>
      <c r="C69" s="37">
        <v>747.07951033406243</v>
      </c>
      <c r="D69" s="37">
        <v>697.27420964512476</v>
      </c>
      <c r="E69" s="37">
        <v>896.49541240087467</v>
      </c>
      <c r="F69" s="37">
        <v>1245.1325172234372</v>
      </c>
      <c r="G69" s="37">
        <v>800.8692350781148</v>
      </c>
    </row>
    <row r="70" spans="1:7" x14ac:dyDescent="0.25">
      <c r="A70" s="34" t="s">
        <v>116</v>
      </c>
      <c r="B70" s="37"/>
      <c r="C70" s="37"/>
      <c r="D70" s="37"/>
      <c r="E70" s="37"/>
      <c r="F70" s="37"/>
      <c r="G70" s="37"/>
    </row>
    <row r="71" spans="1:7" x14ac:dyDescent="0.25">
      <c r="A71" s="35">
        <v>2000</v>
      </c>
      <c r="B71" s="37">
        <v>19.027467158112</v>
      </c>
      <c r="C71" s="37">
        <v>25.596473676984001</v>
      </c>
      <c r="D71" s="37">
        <v>24.916921278480004</v>
      </c>
      <c r="E71" s="37">
        <v>25.822991143151999</v>
      </c>
      <c r="F71" s="37">
        <v>27.182095940160004</v>
      </c>
      <c r="G71" s="37">
        <v>24.509189839377601</v>
      </c>
    </row>
    <row r="72" spans="1:7" x14ac:dyDescent="0.25">
      <c r="A72" s="35">
        <v>5000</v>
      </c>
      <c r="B72" s="37">
        <v>47.568667895280001</v>
      </c>
      <c r="C72" s="37">
        <v>63.991184192460004</v>
      </c>
      <c r="D72" s="37">
        <v>62.29230319620001</v>
      </c>
      <c r="E72" s="37">
        <v>64.557477857880002</v>
      </c>
      <c r="F72" s="37">
        <v>67.955239850400005</v>
      </c>
      <c r="G72" s="37">
        <v>61.272974598444009</v>
      </c>
    </row>
    <row r="73" spans="1:7" x14ac:dyDescent="0.25">
      <c r="A73" s="35">
        <v>10000</v>
      </c>
      <c r="B73" s="37">
        <v>95.137335790560002</v>
      </c>
      <c r="C73" s="37">
        <v>127.98236838492001</v>
      </c>
      <c r="D73" s="37">
        <v>124.58460639240002</v>
      </c>
      <c r="E73" s="37">
        <v>129.11495571576</v>
      </c>
      <c r="F73" s="37">
        <v>135.91047970080001</v>
      </c>
      <c r="G73" s="37">
        <v>122.54594919688802</v>
      </c>
    </row>
    <row r="74" spans="1:7" x14ac:dyDescent="0.25">
      <c r="A74" s="35">
        <v>20000</v>
      </c>
      <c r="B74" s="37">
        <v>190.27467158112</v>
      </c>
      <c r="C74" s="37">
        <v>255.96473676984002</v>
      </c>
      <c r="D74" s="37">
        <v>249.16921278480004</v>
      </c>
      <c r="E74" s="37">
        <v>258.22991143152001</v>
      </c>
      <c r="F74" s="37">
        <v>271.82095940160002</v>
      </c>
      <c r="G74" s="37">
        <v>245.09189839377603</v>
      </c>
    </row>
    <row r="75" spans="1:7" x14ac:dyDescent="0.25">
      <c r="A75" s="35">
        <v>50000</v>
      </c>
      <c r="B75" s="37">
        <v>475.68667895280009</v>
      </c>
      <c r="C75" s="37">
        <v>639.91184192460003</v>
      </c>
      <c r="D75" s="37">
        <v>622.9230319620001</v>
      </c>
      <c r="E75" s="37">
        <v>645.57477857880008</v>
      </c>
      <c r="F75" s="37">
        <v>679.55239850400005</v>
      </c>
      <c r="G75" s="37">
        <v>612.72974598444011</v>
      </c>
    </row>
    <row r="76" spans="1:7" x14ac:dyDescent="0.25">
      <c r="A76" s="34" t="s">
        <v>106</v>
      </c>
      <c r="B76" s="37">
        <v>155.56490962473828</v>
      </c>
      <c r="C76" s="37">
        <v>241.33649529300723</v>
      </c>
      <c r="D76" s="37">
        <v>229.71432003963974</v>
      </c>
      <c r="E76" s="37">
        <v>268.32021323046342</v>
      </c>
      <c r="F76" s="37">
        <v>334.89517533657408</v>
      </c>
      <c r="G76" s="37">
        <v>245.96622270488456</v>
      </c>
    </row>
    <row r="114" spans="1:9" x14ac:dyDescent="0.25">
      <c r="A114" s="33" t="s">
        <v>121</v>
      </c>
      <c r="B114" t="s" vm="13">
        <v>90</v>
      </c>
    </row>
    <row r="116" spans="1:9" x14ac:dyDescent="0.25">
      <c r="A116" s="33" t="s">
        <v>122</v>
      </c>
      <c r="B116" s="33" t="s">
        <v>98</v>
      </c>
    </row>
    <row r="117" spans="1:9" x14ac:dyDescent="0.25">
      <c r="A117" s="33" t="s">
        <v>123</v>
      </c>
      <c r="B117" s="36" t="s">
        <v>93</v>
      </c>
      <c r="C117" s="36" t="s">
        <v>95</v>
      </c>
      <c r="D117" s="36" t="s">
        <v>92</v>
      </c>
      <c r="E117" s="36" t="s">
        <v>94</v>
      </c>
      <c r="F117" s="36" t="s">
        <v>96</v>
      </c>
      <c r="G117" s="36" t="s">
        <v>106</v>
      </c>
    </row>
    <row r="118" spans="1:9" x14ac:dyDescent="0.25">
      <c r="A118" s="34" t="s">
        <v>115</v>
      </c>
      <c r="B118" s="37"/>
      <c r="C118" s="37"/>
      <c r="D118" s="37"/>
      <c r="E118" s="37"/>
      <c r="F118" s="37"/>
      <c r="G118" s="37"/>
    </row>
    <row r="119" spans="1:9" x14ac:dyDescent="0.25">
      <c r="A119" s="35">
        <v>2000</v>
      </c>
      <c r="B119" s="37">
        <v>20.320562681086496</v>
      </c>
      <c r="C119" s="37">
        <v>36.286719073368744</v>
      </c>
      <c r="D119" s="37">
        <v>33.867604468477495</v>
      </c>
      <c r="E119" s="37">
        <v>43.54406288804249</v>
      </c>
      <c r="F119" s="37">
        <v>60.477865122281237</v>
      </c>
      <c r="G119" s="37">
        <v>38.8993628466513</v>
      </c>
    </row>
    <row r="120" spans="1:9" x14ac:dyDescent="0.25">
      <c r="A120" s="35">
        <v>5000</v>
      </c>
      <c r="B120" s="37">
        <v>50.801406702716243</v>
      </c>
      <c r="C120" s="37">
        <v>90.716797683421859</v>
      </c>
      <c r="D120" s="37">
        <v>84.669011171193731</v>
      </c>
      <c r="E120" s="37">
        <v>108.86015722010622</v>
      </c>
      <c r="F120" s="37">
        <v>151.1946628057031</v>
      </c>
      <c r="G120" s="37">
        <v>97.248407116628215</v>
      </c>
    </row>
    <row r="121" spans="1:9" x14ac:dyDescent="0.25">
      <c r="A121" s="35">
        <v>10000</v>
      </c>
      <c r="B121" s="37">
        <v>101.60281340543249</v>
      </c>
      <c r="C121" s="37">
        <v>181.43359536684372</v>
      </c>
      <c r="D121" s="37">
        <v>169.33802234238746</v>
      </c>
      <c r="E121" s="37">
        <v>217.72031444021243</v>
      </c>
      <c r="F121" s="37">
        <v>302.38932561140621</v>
      </c>
      <c r="G121" s="37">
        <v>194.49681423325643</v>
      </c>
    </row>
    <row r="122" spans="1:9" x14ac:dyDescent="0.25">
      <c r="A122" s="35">
        <v>20000</v>
      </c>
      <c r="B122" s="37">
        <v>203.20562681086497</v>
      </c>
      <c r="C122" s="37">
        <v>362.86719073368744</v>
      </c>
      <c r="D122" s="37">
        <v>338.67604468477492</v>
      </c>
      <c r="E122" s="37">
        <v>435.44062888042487</v>
      </c>
      <c r="F122" s="37">
        <v>604.77865122281241</v>
      </c>
      <c r="G122" s="37">
        <v>388.99362846651286</v>
      </c>
      <c r="I122">
        <f>7*10000*1.6/100</f>
        <v>1120</v>
      </c>
    </row>
    <row r="123" spans="1:9" x14ac:dyDescent="0.25">
      <c r="A123" s="35">
        <v>50000</v>
      </c>
      <c r="B123" s="37">
        <v>508.01406702716241</v>
      </c>
      <c r="C123" s="37">
        <v>907.16797683421862</v>
      </c>
      <c r="D123" s="37">
        <v>846.69011171193733</v>
      </c>
      <c r="E123" s="37">
        <v>1088.6015722010623</v>
      </c>
      <c r="F123" s="37">
        <v>1511.9466280570309</v>
      </c>
      <c r="G123" s="37">
        <v>972.48407116628243</v>
      </c>
      <c r="I123" s="37">
        <v>170</v>
      </c>
    </row>
    <row r="124" spans="1:9" x14ac:dyDescent="0.25">
      <c r="A124" s="34" t="s">
        <v>116</v>
      </c>
      <c r="B124" s="37"/>
      <c r="C124" s="37"/>
      <c r="D124" s="37"/>
      <c r="E124" s="37"/>
      <c r="F124" s="37"/>
      <c r="G124" s="37"/>
      <c r="I124">
        <f>(I123+I122)/I122</f>
        <v>1.1517857142857142</v>
      </c>
    </row>
    <row r="125" spans="1:9" x14ac:dyDescent="0.25">
      <c r="A125" s="35">
        <v>2000</v>
      </c>
      <c r="B125" s="37">
        <v>23.104781549136</v>
      </c>
      <c r="C125" s="37">
        <v>31.081432322052002</v>
      </c>
      <c r="D125" s="37">
        <v>30.256261552440005</v>
      </c>
      <c r="E125" s="37">
        <v>31.356489245256</v>
      </c>
      <c r="F125" s="37">
        <v>33.006830784480009</v>
      </c>
      <c r="G125" s="37">
        <v>29.761159090672798</v>
      </c>
    </row>
    <row r="126" spans="1:9" x14ac:dyDescent="0.25">
      <c r="A126" s="35">
        <v>5000</v>
      </c>
      <c r="B126" s="37">
        <v>57.761953872840003</v>
      </c>
      <c r="C126" s="37">
        <v>77.703580805130002</v>
      </c>
      <c r="D126" s="37">
        <v>75.640653881100008</v>
      </c>
      <c r="E126" s="37">
        <v>78.391223113140015</v>
      </c>
      <c r="F126" s="37">
        <v>82.517076961200019</v>
      </c>
      <c r="G126" s="37">
        <v>74.402897726681999</v>
      </c>
    </row>
    <row r="127" spans="1:9" x14ac:dyDescent="0.25">
      <c r="A127" s="35">
        <v>10000</v>
      </c>
      <c r="B127" s="37">
        <v>115.52390774568001</v>
      </c>
      <c r="C127" s="37">
        <v>155.40716161026</v>
      </c>
      <c r="D127" s="37">
        <v>151.28130776220002</v>
      </c>
      <c r="E127" s="37">
        <v>156.78244622628003</v>
      </c>
      <c r="F127" s="37">
        <v>165.03415392240004</v>
      </c>
      <c r="G127" s="37">
        <v>148.805795453364</v>
      </c>
    </row>
    <row r="128" spans="1:9" x14ac:dyDescent="0.25">
      <c r="A128" s="35">
        <v>20000</v>
      </c>
      <c r="B128" s="37">
        <v>231.04781549136001</v>
      </c>
      <c r="C128" s="37">
        <v>310.81432322052001</v>
      </c>
      <c r="D128" s="37">
        <v>302.56261552440003</v>
      </c>
      <c r="E128" s="37">
        <v>313.56489245256006</v>
      </c>
      <c r="F128" s="37">
        <v>330.06830784480007</v>
      </c>
      <c r="G128" s="37">
        <v>297.611590906728</v>
      </c>
    </row>
    <row r="129" spans="1:7" x14ac:dyDescent="0.25">
      <c r="A129" s="35">
        <v>50000</v>
      </c>
      <c r="B129" s="37">
        <v>577.61953872840013</v>
      </c>
      <c r="C129" s="37">
        <v>777.03580805130002</v>
      </c>
      <c r="D129" s="37">
        <v>756.40653881100013</v>
      </c>
      <c r="E129" s="37">
        <v>783.91223113140006</v>
      </c>
      <c r="F129" s="37">
        <v>825.17076961200007</v>
      </c>
      <c r="G129" s="37">
        <v>744.02897726682022</v>
      </c>
    </row>
    <row r="130" spans="1:7" x14ac:dyDescent="0.25">
      <c r="A130" s="34" t="s">
        <v>106</v>
      </c>
      <c r="B130" s="37">
        <v>188.90024740146788</v>
      </c>
      <c r="C130" s="37">
        <v>293.05145857008023</v>
      </c>
      <c r="D130" s="37">
        <v>278.93881719099113</v>
      </c>
      <c r="E130" s="37">
        <v>325.81740177984847</v>
      </c>
      <c r="F130" s="37">
        <v>406.65842719441144</v>
      </c>
      <c r="G130" s="37">
        <v>298.67327042735974</v>
      </c>
    </row>
    <row r="167" spans="1:7" x14ac:dyDescent="0.25">
      <c r="A167" s="33" t="s">
        <v>121</v>
      </c>
      <c r="B167" t="s" vm="14">
        <v>88</v>
      </c>
    </row>
    <row r="169" spans="1:7" x14ac:dyDescent="0.25">
      <c r="A169" s="33" t="s">
        <v>122</v>
      </c>
      <c r="B169" s="33" t="s">
        <v>98</v>
      </c>
    </row>
    <row r="170" spans="1:7" x14ac:dyDescent="0.25">
      <c r="A170" s="33" t="s">
        <v>123</v>
      </c>
      <c r="B170" s="36" t="s">
        <v>93</v>
      </c>
      <c r="C170" s="36" t="s">
        <v>95</v>
      </c>
      <c r="D170" s="36" t="s">
        <v>92</v>
      </c>
      <c r="E170" s="36" t="s">
        <v>94</v>
      </c>
      <c r="F170" s="36" t="s">
        <v>96</v>
      </c>
      <c r="G170" s="36" t="s">
        <v>106</v>
      </c>
    </row>
    <row r="171" spans="1:7" x14ac:dyDescent="0.25">
      <c r="A171" s="34" t="s">
        <v>115</v>
      </c>
      <c r="B171" s="37"/>
      <c r="C171" s="37"/>
      <c r="D171" s="37"/>
      <c r="E171" s="37"/>
      <c r="F171" s="37"/>
      <c r="G171" s="37"/>
    </row>
    <row r="172" spans="1:7" x14ac:dyDescent="0.25">
      <c r="A172" s="35">
        <v>2000</v>
      </c>
      <c r="B172" s="37">
        <v>29.165984083441799</v>
      </c>
      <c r="C172" s="37">
        <v>52.082114434717496</v>
      </c>
      <c r="D172" s="37">
        <v>48.609973472402991</v>
      </c>
      <c r="E172" s="37">
        <v>62.49853732166099</v>
      </c>
      <c r="F172" s="37">
        <v>86.803524057862489</v>
      </c>
      <c r="G172" s="37">
        <v>55.83202667401715</v>
      </c>
    </row>
    <row r="173" spans="1:7" x14ac:dyDescent="0.25">
      <c r="A173" s="35">
        <v>5000</v>
      </c>
      <c r="B173" s="37">
        <v>72.914960208604498</v>
      </c>
      <c r="C173" s="37">
        <v>130.20528608679373</v>
      </c>
      <c r="D173" s="37">
        <v>121.52493368100748</v>
      </c>
      <c r="E173" s="37">
        <v>156.24634330415248</v>
      </c>
      <c r="F173" s="37">
        <v>217.00881014465622</v>
      </c>
      <c r="G173" s="37">
        <v>139.58006668504288</v>
      </c>
    </row>
    <row r="174" spans="1:7" x14ac:dyDescent="0.25">
      <c r="A174" s="35">
        <v>10000</v>
      </c>
      <c r="B174" s="37">
        <v>145.829920417209</v>
      </c>
      <c r="C174" s="37">
        <v>260.41057217358747</v>
      </c>
      <c r="D174" s="37">
        <v>243.04986736201496</v>
      </c>
      <c r="E174" s="37">
        <v>312.49268660830495</v>
      </c>
      <c r="F174" s="37">
        <v>434.01762028931245</v>
      </c>
      <c r="G174" s="37">
        <v>279.16013337008576</v>
      </c>
    </row>
    <row r="175" spans="1:7" x14ac:dyDescent="0.25">
      <c r="A175" s="35">
        <v>20000</v>
      </c>
      <c r="B175" s="37">
        <v>291.65984083441799</v>
      </c>
      <c r="C175" s="37">
        <v>520.82114434717494</v>
      </c>
      <c r="D175" s="37">
        <v>486.09973472402993</v>
      </c>
      <c r="E175" s="37">
        <v>624.9853732166099</v>
      </c>
      <c r="F175" s="37">
        <v>868.03524057862489</v>
      </c>
      <c r="G175" s="37">
        <v>558.32026674017152</v>
      </c>
    </row>
    <row r="176" spans="1:7" x14ac:dyDescent="0.25">
      <c r="A176" s="35">
        <v>50000</v>
      </c>
      <c r="B176" s="37">
        <v>729.14960208604487</v>
      </c>
      <c r="C176" s="37">
        <v>1302.0528608679374</v>
      </c>
      <c r="D176" s="37">
        <v>1215.2493368100747</v>
      </c>
      <c r="E176" s="37">
        <v>1562.4634330415247</v>
      </c>
      <c r="F176" s="37">
        <v>2170.0881014465622</v>
      </c>
      <c r="G176" s="37">
        <v>1395.800666850429</v>
      </c>
    </row>
    <row r="177" spans="1:7" x14ac:dyDescent="0.25">
      <c r="A177" s="34" t="s">
        <v>116</v>
      </c>
      <c r="B177" s="37"/>
      <c r="C177" s="37"/>
      <c r="D177" s="37"/>
      <c r="E177" s="37"/>
      <c r="F177" s="37"/>
      <c r="G177" s="37"/>
    </row>
    <row r="178" spans="1:7" x14ac:dyDescent="0.25">
      <c r="A178" s="35">
        <v>2000</v>
      </c>
      <c r="B178" s="37">
        <v>33.162157046995205</v>
      </c>
      <c r="C178" s="37">
        <v>44.610996979886409</v>
      </c>
      <c r="D178" s="37">
        <v>43.426634228208009</v>
      </c>
      <c r="E178" s="37">
        <v>45.005784563779201</v>
      </c>
      <c r="F178" s="37">
        <v>47.374510067136008</v>
      </c>
      <c r="G178" s="37">
        <v>42.716016577200968</v>
      </c>
    </row>
    <row r="179" spans="1:7" x14ac:dyDescent="0.25">
      <c r="A179" s="35">
        <v>5000</v>
      </c>
      <c r="B179" s="37">
        <v>82.905392617488019</v>
      </c>
      <c r="C179" s="37">
        <v>111.52749244971601</v>
      </c>
      <c r="D179" s="37">
        <v>108.56658557052002</v>
      </c>
      <c r="E179" s="37">
        <v>112.51446140944802</v>
      </c>
      <c r="F179" s="37">
        <v>118.43627516784002</v>
      </c>
      <c r="G179" s="37">
        <v>106.79004144300241</v>
      </c>
    </row>
    <row r="180" spans="1:7" x14ac:dyDescent="0.25">
      <c r="A180" s="35">
        <v>10000</v>
      </c>
      <c r="B180" s="37">
        <v>165.81078523497604</v>
      </c>
      <c r="C180" s="37">
        <v>223.05498489943201</v>
      </c>
      <c r="D180" s="37">
        <v>217.13317114104004</v>
      </c>
      <c r="E180" s="37">
        <v>225.02892281889604</v>
      </c>
      <c r="F180" s="37">
        <v>236.87255033568005</v>
      </c>
      <c r="G180" s="37">
        <v>213.58008288600482</v>
      </c>
    </row>
    <row r="181" spans="1:7" x14ac:dyDescent="0.25">
      <c r="A181" s="35">
        <v>20000</v>
      </c>
      <c r="B181" s="37">
        <v>331.62157046995208</v>
      </c>
      <c r="C181" s="37">
        <v>446.10996979886403</v>
      </c>
      <c r="D181" s="37">
        <v>434.26634228208007</v>
      </c>
      <c r="E181" s="37">
        <v>450.05784563779207</v>
      </c>
      <c r="F181" s="37">
        <v>473.74510067136009</v>
      </c>
      <c r="G181" s="37">
        <v>427.16016577200963</v>
      </c>
    </row>
    <row r="182" spans="1:7" x14ac:dyDescent="0.25">
      <c r="A182" s="35">
        <v>50000</v>
      </c>
      <c r="B182" s="37">
        <v>829.05392617488019</v>
      </c>
      <c r="C182" s="37">
        <v>1115.2749244971601</v>
      </c>
      <c r="D182" s="37">
        <v>1085.6658557052001</v>
      </c>
      <c r="E182" s="37">
        <v>1125.1446140944802</v>
      </c>
      <c r="F182" s="37">
        <v>1184.3627516784002</v>
      </c>
      <c r="G182" s="37">
        <v>1067.9004144300241</v>
      </c>
    </row>
    <row r="183" spans="1:7" x14ac:dyDescent="0.25">
      <c r="A183" s="34" t="s">
        <v>106</v>
      </c>
      <c r="B183" s="37">
        <v>271.12741391740099</v>
      </c>
      <c r="C183" s="37">
        <v>420.615034653527</v>
      </c>
      <c r="D183" s="37">
        <v>400.35924349765781</v>
      </c>
      <c r="E183" s="37">
        <v>467.64380020166493</v>
      </c>
      <c r="F183" s="37">
        <v>583.67444844374336</v>
      </c>
      <c r="G183" s="37">
        <v>428.6839881427988</v>
      </c>
    </row>
    <row r="221" spans="1:7" x14ac:dyDescent="0.25">
      <c r="A221" s="33" t="s">
        <v>121</v>
      </c>
      <c r="B221" t="s" vm="15">
        <v>89</v>
      </c>
    </row>
    <row r="223" spans="1:7" x14ac:dyDescent="0.25">
      <c r="A223" s="33" t="s">
        <v>122</v>
      </c>
      <c r="B223" s="33" t="s">
        <v>98</v>
      </c>
    </row>
    <row r="224" spans="1:7" x14ac:dyDescent="0.25">
      <c r="A224" s="33" t="s">
        <v>123</v>
      </c>
      <c r="B224" s="36" t="s">
        <v>93</v>
      </c>
      <c r="C224" s="36" t="s">
        <v>95</v>
      </c>
      <c r="D224" s="36" t="s">
        <v>92</v>
      </c>
      <c r="E224" s="36" t="s">
        <v>94</v>
      </c>
      <c r="F224" s="36" t="s">
        <v>96</v>
      </c>
      <c r="G224" s="36" t="s">
        <v>106</v>
      </c>
    </row>
    <row r="225" spans="1:7" x14ac:dyDescent="0.25">
      <c r="A225" s="34" t="s">
        <v>115</v>
      </c>
      <c r="B225" s="37"/>
      <c r="C225" s="37"/>
      <c r="D225" s="37"/>
      <c r="E225" s="37"/>
      <c r="F225" s="37"/>
      <c r="G225" s="37"/>
    </row>
    <row r="226" spans="1:7" x14ac:dyDescent="0.25">
      <c r="A226" s="35">
        <v>2000</v>
      </c>
      <c r="B226" s="37">
        <v>38.250470929103997</v>
      </c>
      <c r="C226" s="37">
        <v>68.304412373399998</v>
      </c>
      <c r="D226" s="37">
        <v>63.750784881839991</v>
      </c>
      <c r="E226" s="37">
        <v>81.965294848079992</v>
      </c>
      <c r="F226" s="37">
        <v>113.84068728899999</v>
      </c>
      <c r="G226" s="37">
        <v>73.222330064284805</v>
      </c>
    </row>
    <row r="227" spans="1:7" x14ac:dyDescent="0.25">
      <c r="A227" s="35">
        <v>5000</v>
      </c>
      <c r="B227" s="37">
        <v>95.62617732276</v>
      </c>
      <c r="C227" s="37">
        <v>170.7610309335</v>
      </c>
      <c r="D227" s="37">
        <v>159.37696220459998</v>
      </c>
      <c r="E227" s="37">
        <v>204.91323712019997</v>
      </c>
      <c r="F227" s="37">
        <v>284.60171822249998</v>
      </c>
      <c r="G227" s="37">
        <v>183.055825160712</v>
      </c>
    </row>
    <row r="228" spans="1:7" x14ac:dyDescent="0.25">
      <c r="A228" s="35">
        <v>10000</v>
      </c>
      <c r="B228" s="37">
        <v>191.25235464552</v>
      </c>
      <c r="C228" s="37">
        <v>341.52206186699999</v>
      </c>
      <c r="D228" s="37">
        <v>318.75392440919995</v>
      </c>
      <c r="E228" s="37">
        <v>409.82647424039993</v>
      </c>
      <c r="F228" s="37">
        <v>569.20343644499997</v>
      </c>
      <c r="G228" s="37">
        <v>366.11165032142401</v>
      </c>
    </row>
    <row r="229" spans="1:7" x14ac:dyDescent="0.25">
      <c r="A229" s="35">
        <v>20000</v>
      </c>
      <c r="B229" s="37">
        <v>382.50470929104</v>
      </c>
      <c r="C229" s="37">
        <v>683.04412373399998</v>
      </c>
      <c r="D229" s="37">
        <v>637.50784881839991</v>
      </c>
      <c r="E229" s="37">
        <v>819.65294848079986</v>
      </c>
      <c r="F229" s="37">
        <v>1138.4068728899999</v>
      </c>
      <c r="G229" s="37">
        <v>732.22330064284802</v>
      </c>
    </row>
    <row r="230" spans="1:7" x14ac:dyDescent="0.25">
      <c r="A230" s="35">
        <v>50000</v>
      </c>
      <c r="B230" s="37">
        <v>956.26177322759986</v>
      </c>
      <c r="C230" s="37">
        <v>1707.610309335</v>
      </c>
      <c r="D230" s="37">
        <v>1593.7696220459998</v>
      </c>
      <c r="E230" s="37">
        <v>2049.1323712019994</v>
      </c>
      <c r="F230" s="37">
        <v>2846.0171822249999</v>
      </c>
      <c r="G230" s="37">
        <v>1830.5582516071195</v>
      </c>
    </row>
    <row r="231" spans="1:7" x14ac:dyDescent="0.25">
      <c r="A231" s="34" t="s">
        <v>116</v>
      </c>
      <c r="B231" s="37"/>
      <c r="C231" s="37"/>
      <c r="D231" s="37"/>
      <c r="E231" s="37"/>
      <c r="F231" s="37"/>
      <c r="G231" s="37"/>
    </row>
    <row r="232" spans="1:7" x14ac:dyDescent="0.25">
      <c r="A232" s="35">
        <v>2000</v>
      </c>
      <c r="B232" s="37">
        <v>43.491353504256004</v>
      </c>
      <c r="C232" s="37">
        <v>58.506225547392013</v>
      </c>
      <c r="D232" s="37">
        <v>56.952962922240019</v>
      </c>
      <c r="E232" s="37">
        <v>59.023979755776004</v>
      </c>
      <c r="F232" s="37">
        <v>62.130505006080014</v>
      </c>
      <c r="G232" s="37">
        <v>56.021005347148808</v>
      </c>
    </row>
    <row r="233" spans="1:7" x14ac:dyDescent="0.25">
      <c r="A233" s="35">
        <v>5000</v>
      </c>
      <c r="B233" s="37">
        <v>108.72838376064001</v>
      </c>
      <c r="C233" s="37">
        <v>146.26556386848003</v>
      </c>
      <c r="D233" s="37">
        <v>142.38240730560003</v>
      </c>
      <c r="E233" s="37">
        <v>147.55994938944002</v>
      </c>
      <c r="F233" s="37">
        <v>155.32626251520003</v>
      </c>
      <c r="G233" s="37">
        <v>140.05251336787202</v>
      </c>
    </row>
    <row r="234" spans="1:7" x14ac:dyDescent="0.25">
      <c r="A234" s="35">
        <v>10000</v>
      </c>
      <c r="B234" s="37">
        <v>217.45676752128003</v>
      </c>
      <c r="C234" s="37">
        <v>292.53112773696006</v>
      </c>
      <c r="D234" s="37">
        <v>284.76481461120005</v>
      </c>
      <c r="E234" s="37">
        <v>295.11989877888004</v>
      </c>
      <c r="F234" s="37">
        <v>310.65252503040006</v>
      </c>
      <c r="G234" s="37">
        <v>280.10502673574405</v>
      </c>
    </row>
    <row r="235" spans="1:7" x14ac:dyDescent="0.25">
      <c r="A235" s="35">
        <v>20000</v>
      </c>
      <c r="B235" s="37">
        <v>434.91353504256006</v>
      </c>
      <c r="C235" s="37">
        <v>585.06225547392012</v>
      </c>
      <c r="D235" s="37">
        <v>569.5296292224001</v>
      </c>
      <c r="E235" s="37">
        <v>590.23979755776008</v>
      </c>
      <c r="F235" s="37">
        <v>621.30505006080011</v>
      </c>
      <c r="G235" s="37">
        <v>560.2100534714881</v>
      </c>
    </row>
    <row r="236" spans="1:7" x14ac:dyDescent="0.25">
      <c r="A236" s="35">
        <v>50000</v>
      </c>
      <c r="B236" s="37">
        <v>1087.2838376064003</v>
      </c>
      <c r="C236" s="37">
        <v>1462.6556386848001</v>
      </c>
      <c r="D236" s="37">
        <v>1423.8240730560003</v>
      </c>
      <c r="E236" s="37">
        <v>1475.5994938944002</v>
      </c>
      <c r="F236" s="37">
        <v>1553.2626251520003</v>
      </c>
      <c r="G236" s="37">
        <v>1400.5251336787205</v>
      </c>
    </row>
    <row r="237" spans="1:7" x14ac:dyDescent="0.25">
      <c r="A237" s="34" t="s">
        <v>106</v>
      </c>
      <c r="B237" s="37">
        <v>355.57693628511595</v>
      </c>
      <c r="C237" s="37">
        <v>551.6262749554453</v>
      </c>
      <c r="D237" s="37">
        <v>525.06130294774812</v>
      </c>
      <c r="E237" s="37">
        <v>613.30334452677357</v>
      </c>
      <c r="F237" s="37">
        <v>765.47468648359802</v>
      </c>
      <c r="G237" s="37">
        <v>562.20850903973599</v>
      </c>
    </row>
  </sheetData>
  <pageMargins left="0.7" right="0.7" top="0.75" bottom="0.75" header="0.3" footer="0.3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6CD635-2B02-44FD-ABCD-5E09DFD68D01}">
  <dimension ref="A1:AD85"/>
  <sheetViews>
    <sheetView topLeftCell="A58" workbookViewId="0">
      <selection activeCell="E90" sqref="E90"/>
    </sheetView>
  </sheetViews>
  <sheetFormatPr defaultRowHeight="16.5" x14ac:dyDescent="0.25"/>
  <cols>
    <col min="1" max="1" width="15.28515625" style="3" customWidth="1"/>
    <col min="2" max="2" width="15.28515625" style="5" customWidth="1"/>
    <col min="3" max="3" width="12.140625" style="5" customWidth="1"/>
    <col min="4" max="4" width="21.85546875" style="5" customWidth="1"/>
    <col min="5" max="5" width="20.42578125" style="5" customWidth="1"/>
    <col min="6" max="6" width="10.5703125" style="5" customWidth="1"/>
    <col min="7" max="7" width="11.85546875" style="5" customWidth="1"/>
    <col min="8" max="8" width="17.140625" style="5" customWidth="1"/>
    <col min="9" max="9" width="13" style="5" customWidth="1"/>
    <col min="10" max="30" width="9.140625" style="5"/>
    <col min="31" max="16384" width="9.140625" style="3"/>
  </cols>
  <sheetData>
    <row r="1" spans="1:30" s="6" customFormat="1" ht="54.75" customHeight="1" x14ac:dyDescent="0.25">
      <c r="A1" s="6" t="s">
        <v>66</v>
      </c>
      <c r="B1" s="7" t="s">
        <v>2</v>
      </c>
      <c r="C1" s="7" t="s">
        <v>4</v>
      </c>
      <c r="D1" s="7" t="s">
        <v>32</v>
      </c>
      <c r="E1" s="7" t="s">
        <v>33</v>
      </c>
      <c r="F1" s="7" t="s">
        <v>99</v>
      </c>
      <c r="G1" s="7" t="s">
        <v>100</v>
      </c>
      <c r="H1" s="7" t="s">
        <v>101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0" x14ac:dyDescent="0.25">
      <c r="A2" s="3" t="s">
        <v>1</v>
      </c>
      <c r="B2" s="5">
        <v>60</v>
      </c>
      <c r="C2" s="5" t="s">
        <v>5</v>
      </c>
      <c r="D2" s="5">
        <f>INDEX(energet_triedy!$C$11:$I$12,MATCH($A2,energet_triedy!$B$11:$B$12,FALSE),MATCH($C2,energet_triedy!$C$10:$I$10,FALSE))</f>
        <v>32.25</v>
      </c>
      <c r="E2" s="5">
        <f>INDEX(energet_triedy!$C$13:$I$14,MATCH($A2,energet_triedy!$B$13:$B$14,FALSE),MATCH($C2,energet_triedy!$C$10:$I$10,FALSE))</f>
        <v>9</v>
      </c>
      <c r="F2" s="5">
        <f>D2*$B2/1000</f>
        <v>1.9350000000000001</v>
      </c>
      <c r="G2" s="5">
        <f>E2*$B2/1000</f>
        <v>0.54</v>
      </c>
      <c r="H2" s="5">
        <f>G2+F2</f>
        <v>2.4750000000000001</v>
      </c>
    </row>
    <row r="3" spans="1:30" x14ac:dyDescent="0.25">
      <c r="A3" s="3" t="s">
        <v>1</v>
      </c>
      <c r="B3" s="5">
        <v>80</v>
      </c>
      <c r="C3" s="5" t="s">
        <v>5</v>
      </c>
      <c r="D3" s="5">
        <f>INDEX(energet_triedy!$C$11:$I$12,MATCH($A3,energet_triedy!$B$11:$B$12,FALSE),MATCH($C3,energet_triedy!$C$10:$I$10,FALSE))</f>
        <v>32.25</v>
      </c>
      <c r="E3" s="5">
        <f>INDEX(energet_triedy!$C$13:$I$14,MATCH($A3,energet_triedy!$B$13:$B$14,FALSE),MATCH($C3,energet_triedy!$C$10:$I$10,FALSE))</f>
        <v>9</v>
      </c>
      <c r="F3" s="5">
        <f t="shared" ref="F3:F66" si="0">D3*$B3/1000</f>
        <v>2.58</v>
      </c>
      <c r="G3" s="5">
        <f t="shared" ref="G3:G66" si="1">E3*$B3/1000</f>
        <v>0.72</v>
      </c>
      <c r="H3" s="5">
        <f t="shared" ref="H3:H66" si="2">G3+F3</f>
        <v>3.3</v>
      </c>
    </row>
    <row r="4" spans="1:30" x14ac:dyDescent="0.25">
      <c r="A4" s="3" t="s">
        <v>1</v>
      </c>
      <c r="B4" s="5">
        <v>100</v>
      </c>
      <c r="C4" s="5" t="s">
        <v>5</v>
      </c>
      <c r="D4" s="5">
        <f>INDEX(energet_triedy!$C$11:$I$12,MATCH($A4,energet_triedy!$B$11:$B$12,FALSE),MATCH($C4,energet_triedy!$C$10:$I$10,FALSE))</f>
        <v>32.25</v>
      </c>
      <c r="E4" s="5">
        <f>INDEX(energet_triedy!$C$13:$I$14,MATCH($A4,energet_triedy!$B$13:$B$14,FALSE),MATCH($C4,energet_triedy!$C$10:$I$10,FALSE))</f>
        <v>9</v>
      </c>
      <c r="F4" s="5">
        <f t="shared" si="0"/>
        <v>3.2250000000000001</v>
      </c>
      <c r="G4" s="5">
        <f t="shared" si="1"/>
        <v>0.9</v>
      </c>
      <c r="H4" s="5">
        <f t="shared" si="2"/>
        <v>4.125</v>
      </c>
    </row>
    <row r="5" spans="1:30" x14ac:dyDescent="0.25">
      <c r="A5" s="3" t="s">
        <v>1</v>
      </c>
      <c r="B5" s="5">
        <v>150</v>
      </c>
      <c r="C5" s="5" t="s">
        <v>5</v>
      </c>
      <c r="D5" s="5">
        <f>INDEX(energet_triedy!$C$11:$I$12,MATCH($A5,energet_triedy!$B$11:$B$12,FALSE),MATCH($C5,energet_triedy!$C$10:$I$10,FALSE))</f>
        <v>32.25</v>
      </c>
      <c r="E5" s="5">
        <f>INDEX(energet_triedy!$C$13:$I$14,MATCH($A5,energet_triedy!$B$13:$B$14,FALSE),MATCH($C5,energet_triedy!$C$10:$I$10,FALSE))</f>
        <v>9</v>
      </c>
      <c r="F5" s="5">
        <f t="shared" si="0"/>
        <v>4.8375000000000004</v>
      </c>
      <c r="G5" s="5">
        <f t="shared" si="1"/>
        <v>1.35</v>
      </c>
      <c r="H5" s="5">
        <f t="shared" si="2"/>
        <v>6.1875</v>
      </c>
    </row>
    <row r="6" spans="1:30" x14ac:dyDescent="0.25">
      <c r="A6" s="3" t="s">
        <v>1</v>
      </c>
      <c r="B6" s="5">
        <v>200</v>
      </c>
      <c r="C6" s="5" t="s">
        <v>5</v>
      </c>
      <c r="D6" s="5">
        <f>INDEX(energet_triedy!$C$11:$I$12,MATCH($A6,energet_triedy!$B$11:$B$12,FALSE),MATCH($C6,energet_triedy!$C$10:$I$10,FALSE))</f>
        <v>32.25</v>
      </c>
      <c r="E6" s="5">
        <f>INDEX(energet_triedy!$C$13:$I$14,MATCH($A6,energet_triedy!$B$13:$B$14,FALSE),MATCH($C6,energet_triedy!$C$10:$I$10,FALSE))</f>
        <v>9</v>
      </c>
      <c r="F6" s="5">
        <f t="shared" si="0"/>
        <v>6.45</v>
      </c>
      <c r="G6" s="5">
        <f t="shared" si="1"/>
        <v>1.8</v>
      </c>
      <c r="H6" s="5">
        <f t="shared" si="2"/>
        <v>8.25</v>
      </c>
    </row>
    <row r="7" spans="1:30" x14ac:dyDescent="0.25">
      <c r="A7" s="3" t="s">
        <v>1</v>
      </c>
      <c r="B7" s="5">
        <v>250</v>
      </c>
      <c r="C7" s="5" t="s">
        <v>5</v>
      </c>
      <c r="D7" s="5">
        <f>INDEX(energet_triedy!$C$11:$I$12,MATCH($A7,energet_triedy!$B$11:$B$12,FALSE),MATCH($C7,energet_triedy!$C$10:$I$10,FALSE))</f>
        <v>32.25</v>
      </c>
      <c r="E7" s="5">
        <f>INDEX(energet_triedy!$C$13:$I$14,MATCH($A7,energet_triedy!$B$13:$B$14,FALSE),MATCH($C7,energet_triedy!$C$10:$I$10,FALSE))</f>
        <v>9</v>
      </c>
      <c r="F7" s="5">
        <f t="shared" si="0"/>
        <v>8.0625</v>
      </c>
      <c r="G7" s="5">
        <f t="shared" si="1"/>
        <v>2.25</v>
      </c>
      <c r="H7" s="5">
        <f t="shared" si="2"/>
        <v>10.3125</v>
      </c>
    </row>
    <row r="8" spans="1:30" x14ac:dyDescent="0.25">
      <c r="A8" s="3" t="s">
        <v>1</v>
      </c>
      <c r="B8" s="5">
        <v>60</v>
      </c>
      <c r="C8" s="5" t="s">
        <v>6</v>
      </c>
      <c r="D8" s="5">
        <f>INDEX(energet_triedy!$C$11:$I$12,MATCH($A8,energet_triedy!$B$11:$B$12,FALSE),MATCH($C8,energet_triedy!$C$10:$I$10,FALSE))</f>
        <v>75.5</v>
      </c>
      <c r="E8" s="5">
        <f>INDEX(energet_triedy!$C$13:$I$14,MATCH($A8,energet_triedy!$B$13:$B$14,FALSE),MATCH($C8,energet_triedy!$C$10:$I$10,FALSE))</f>
        <v>21.25</v>
      </c>
      <c r="F8" s="5">
        <f t="shared" si="0"/>
        <v>4.53</v>
      </c>
      <c r="G8" s="5">
        <f t="shared" si="1"/>
        <v>1.2749999999999999</v>
      </c>
      <c r="H8" s="5">
        <f t="shared" si="2"/>
        <v>5.8049999999999997</v>
      </c>
    </row>
    <row r="9" spans="1:30" x14ac:dyDescent="0.25">
      <c r="A9" s="3" t="s">
        <v>1</v>
      </c>
      <c r="B9" s="5">
        <v>80</v>
      </c>
      <c r="C9" s="5" t="s">
        <v>6</v>
      </c>
      <c r="D9" s="5">
        <f>INDEX(energet_triedy!$C$11:$I$12,MATCH($A9,energet_triedy!$B$11:$B$12,FALSE),MATCH($C9,energet_triedy!$C$10:$I$10,FALSE))</f>
        <v>75.5</v>
      </c>
      <c r="E9" s="5">
        <f>INDEX(energet_triedy!$C$13:$I$14,MATCH($A9,energet_triedy!$B$13:$B$14,FALSE),MATCH($C9,energet_triedy!$C$10:$I$10,FALSE))</f>
        <v>21.25</v>
      </c>
      <c r="F9" s="5">
        <f t="shared" si="0"/>
        <v>6.04</v>
      </c>
      <c r="G9" s="5">
        <f t="shared" si="1"/>
        <v>1.7</v>
      </c>
      <c r="H9" s="5">
        <f t="shared" si="2"/>
        <v>7.74</v>
      </c>
    </row>
    <row r="10" spans="1:30" x14ac:dyDescent="0.25">
      <c r="A10" s="3" t="s">
        <v>1</v>
      </c>
      <c r="B10" s="5">
        <v>100</v>
      </c>
      <c r="C10" s="5" t="s">
        <v>6</v>
      </c>
      <c r="D10" s="5">
        <f>INDEX(energet_triedy!$C$11:$I$12,MATCH($A10,energet_triedy!$B$11:$B$12,FALSE),MATCH($C10,energet_triedy!$C$10:$I$10,FALSE))</f>
        <v>75.5</v>
      </c>
      <c r="E10" s="5">
        <f>INDEX(energet_triedy!$C$13:$I$14,MATCH($A10,energet_triedy!$B$13:$B$14,FALSE),MATCH($C10,energet_triedy!$C$10:$I$10,FALSE))</f>
        <v>21.25</v>
      </c>
      <c r="F10" s="5">
        <f t="shared" si="0"/>
        <v>7.55</v>
      </c>
      <c r="G10" s="5">
        <f t="shared" si="1"/>
        <v>2.125</v>
      </c>
      <c r="H10" s="5">
        <f t="shared" si="2"/>
        <v>9.6750000000000007</v>
      </c>
    </row>
    <row r="11" spans="1:30" x14ac:dyDescent="0.25">
      <c r="A11" s="3" t="s">
        <v>1</v>
      </c>
      <c r="B11" s="5">
        <v>150</v>
      </c>
      <c r="C11" s="5" t="s">
        <v>6</v>
      </c>
      <c r="D11" s="5">
        <f>INDEX(energet_triedy!$C$11:$I$12,MATCH($A11,energet_triedy!$B$11:$B$12,FALSE),MATCH($C11,energet_triedy!$C$10:$I$10,FALSE))</f>
        <v>75.5</v>
      </c>
      <c r="E11" s="5">
        <f>INDEX(energet_triedy!$C$13:$I$14,MATCH($A11,energet_triedy!$B$13:$B$14,FALSE),MATCH($C11,energet_triedy!$C$10:$I$10,FALSE))</f>
        <v>21.25</v>
      </c>
      <c r="F11" s="5">
        <f t="shared" si="0"/>
        <v>11.324999999999999</v>
      </c>
      <c r="G11" s="5">
        <f t="shared" si="1"/>
        <v>3.1875</v>
      </c>
      <c r="H11" s="5">
        <f t="shared" si="2"/>
        <v>14.512499999999999</v>
      </c>
    </row>
    <row r="12" spans="1:30" x14ac:dyDescent="0.25">
      <c r="A12" s="3" t="s">
        <v>1</v>
      </c>
      <c r="B12" s="5">
        <v>200</v>
      </c>
      <c r="C12" s="5" t="s">
        <v>6</v>
      </c>
      <c r="D12" s="5">
        <f>INDEX(energet_triedy!$C$11:$I$12,MATCH($A12,energet_triedy!$B$11:$B$12,FALSE),MATCH($C12,energet_triedy!$C$10:$I$10,FALSE))</f>
        <v>75.5</v>
      </c>
      <c r="E12" s="5">
        <f>INDEX(energet_triedy!$C$13:$I$14,MATCH($A12,energet_triedy!$B$13:$B$14,FALSE),MATCH($C12,energet_triedy!$C$10:$I$10,FALSE))</f>
        <v>21.25</v>
      </c>
      <c r="F12" s="5">
        <f t="shared" si="0"/>
        <v>15.1</v>
      </c>
      <c r="G12" s="5">
        <f t="shared" si="1"/>
        <v>4.25</v>
      </c>
      <c r="H12" s="5">
        <f t="shared" si="2"/>
        <v>19.350000000000001</v>
      </c>
    </row>
    <row r="13" spans="1:30" x14ac:dyDescent="0.25">
      <c r="A13" s="3" t="s">
        <v>1</v>
      </c>
      <c r="B13" s="5">
        <v>250</v>
      </c>
      <c r="C13" s="5" t="s">
        <v>6</v>
      </c>
      <c r="D13" s="5">
        <f>INDEX(energet_triedy!$C$11:$I$12,MATCH($A13,energet_triedy!$B$11:$B$12,FALSE),MATCH($C13,energet_triedy!$C$10:$I$10,FALSE))</f>
        <v>75.5</v>
      </c>
      <c r="E13" s="5">
        <f>INDEX(energet_triedy!$C$13:$I$14,MATCH($A13,energet_triedy!$B$13:$B$14,FALSE),MATCH($C13,energet_triedy!$C$10:$I$10,FALSE))</f>
        <v>21.25</v>
      </c>
      <c r="F13" s="5">
        <f t="shared" si="0"/>
        <v>18.875</v>
      </c>
      <c r="G13" s="5">
        <f t="shared" si="1"/>
        <v>5.3125</v>
      </c>
      <c r="H13" s="5">
        <f t="shared" si="2"/>
        <v>24.1875</v>
      </c>
    </row>
    <row r="14" spans="1:30" x14ac:dyDescent="0.25">
      <c r="A14" s="3" t="s">
        <v>1</v>
      </c>
      <c r="B14" s="5">
        <v>60</v>
      </c>
      <c r="C14" s="5" t="s">
        <v>7</v>
      </c>
      <c r="D14" s="5">
        <f>INDEX(energet_triedy!$C$11:$I$12,MATCH($A14,energet_triedy!$B$11:$B$12,FALSE),MATCH($C14,energet_triedy!$C$10:$I$10,FALSE))</f>
        <v>118.5</v>
      </c>
      <c r="E14" s="5">
        <f>INDEX(energet_triedy!$C$13:$I$14,MATCH($A14,energet_triedy!$B$13:$B$14,FALSE),MATCH($C14,energet_triedy!$C$10:$I$10,FALSE))</f>
        <v>33.25</v>
      </c>
      <c r="F14" s="5">
        <f t="shared" si="0"/>
        <v>7.11</v>
      </c>
      <c r="G14" s="5">
        <f t="shared" si="1"/>
        <v>1.9950000000000001</v>
      </c>
      <c r="H14" s="5">
        <f t="shared" si="2"/>
        <v>9.1050000000000004</v>
      </c>
    </row>
    <row r="15" spans="1:30" x14ac:dyDescent="0.25">
      <c r="A15" s="3" t="s">
        <v>1</v>
      </c>
      <c r="B15" s="5">
        <v>80</v>
      </c>
      <c r="C15" s="5" t="s">
        <v>7</v>
      </c>
      <c r="D15" s="5">
        <f>INDEX(energet_triedy!$C$11:$I$12,MATCH($A15,energet_triedy!$B$11:$B$12,FALSE),MATCH($C15,energet_triedy!$C$10:$I$10,FALSE))</f>
        <v>118.5</v>
      </c>
      <c r="E15" s="5">
        <f>INDEX(energet_triedy!$C$13:$I$14,MATCH($A15,energet_triedy!$B$13:$B$14,FALSE),MATCH($C15,energet_triedy!$C$10:$I$10,FALSE))</f>
        <v>33.25</v>
      </c>
      <c r="F15" s="5">
        <f t="shared" si="0"/>
        <v>9.48</v>
      </c>
      <c r="G15" s="5">
        <f t="shared" si="1"/>
        <v>2.66</v>
      </c>
      <c r="H15" s="5">
        <f t="shared" si="2"/>
        <v>12.14</v>
      </c>
    </row>
    <row r="16" spans="1:30" x14ac:dyDescent="0.25">
      <c r="A16" s="3" t="s">
        <v>1</v>
      </c>
      <c r="B16" s="5">
        <v>100</v>
      </c>
      <c r="C16" s="5" t="s">
        <v>7</v>
      </c>
      <c r="D16" s="5">
        <f>INDEX(energet_triedy!$C$11:$I$12,MATCH($A16,energet_triedy!$B$11:$B$12,FALSE),MATCH($C16,energet_triedy!$C$10:$I$10,FALSE))</f>
        <v>118.5</v>
      </c>
      <c r="E16" s="5">
        <f>INDEX(energet_triedy!$C$13:$I$14,MATCH($A16,energet_triedy!$B$13:$B$14,FALSE),MATCH($C16,energet_triedy!$C$10:$I$10,FALSE))</f>
        <v>33.25</v>
      </c>
      <c r="F16" s="5">
        <f t="shared" si="0"/>
        <v>11.85</v>
      </c>
      <c r="G16" s="5">
        <f t="shared" si="1"/>
        <v>3.3250000000000002</v>
      </c>
      <c r="H16" s="5">
        <f t="shared" si="2"/>
        <v>15.175000000000001</v>
      </c>
    </row>
    <row r="17" spans="1:8" x14ac:dyDescent="0.25">
      <c r="A17" s="3" t="s">
        <v>1</v>
      </c>
      <c r="B17" s="5">
        <v>150</v>
      </c>
      <c r="C17" s="5" t="s">
        <v>7</v>
      </c>
      <c r="D17" s="5">
        <f>INDEX(energet_triedy!$C$11:$I$12,MATCH($A17,energet_triedy!$B$11:$B$12,FALSE),MATCH($C17,energet_triedy!$C$10:$I$10,FALSE))</f>
        <v>118.5</v>
      </c>
      <c r="E17" s="5">
        <f>INDEX(energet_triedy!$C$13:$I$14,MATCH($A17,energet_triedy!$B$13:$B$14,FALSE),MATCH($C17,energet_triedy!$C$10:$I$10,FALSE))</f>
        <v>33.25</v>
      </c>
      <c r="F17" s="5">
        <f t="shared" si="0"/>
        <v>17.774999999999999</v>
      </c>
      <c r="G17" s="5">
        <f t="shared" si="1"/>
        <v>4.9874999999999998</v>
      </c>
      <c r="H17" s="5">
        <f t="shared" si="2"/>
        <v>22.762499999999999</v>
      </c>
    </row>
    <row r="18" spans="1:8" x14ac:dyDescent="0.25">
      <c r="A18" s="3" t="s">
        <v>1</v>
      </c>
      <c r="B18" s="5">
        <v>200</v>
      </c>
      <c r="C18" s="5" t="s">
        <v>7</v>
      </c>
      <c r="D18" s="5">
        <f>INDEX(energet_triedy!$C$11:$I$12,MATCH($A18,energet_triedy!$B$11:$B$12,FALSE),MATCH($C18,energet_triedy!$C$10:$I$10,FALSE))</f>
        <v>118.5</v>
      </c>
      <c r="E18" s="5">
        <f>INDEX(energet_triedy!$C$13:$I$14,MATCH($A18,energet_triedy!$B$13:$B$14,FALSE),MATCH($C18,energet_triedy!$C$10:$I$10,FALSE))</f>
        <v>33.25</v>
      </c>
      <c r="F18" s="5">
        <f t="shared" si="0"/>
        <v>23.7</v>
      </c>
      <c r="G18" s="5">
        <f t="shared" si="1"/>
        <v>6.65</v>
      </c>
      <c r="H18" s="5">
        <f t="shared" si="2"/>
        <v>30.35</v>
      </c>
    </row>
    <row r="19" spans="1:8" x14ac:dyDescent="0.25">
      <c r="A19" s="3" t="s">
        <v>1</v>
      </c>
      <c r="B19" s="5">
        <v>250</v>
      </c>
      <c r="C19" s="5" t="s">
        <v>7</v>
      </c>
      <c r="D19" s="5">
        <f>INDEX(energet_triedy!$C$11:$I$12,MATCH($A19,energet_triedy!$B$11:$B$12,FALSE),MATCH($C19,energet_triedy!$C$10:$I$10,FALSE))</f>
        <v>118.5</v>
      </c>
      <c r="E19" s="5">
        <f>INDEX(energet_triedy!$C$13:$I$14,MATCH($A19,energet_triedy!$B$13:$B$14,FALSE),MATCH($C19,energet_triedy!$C$10:$I$10,FALSE))</f>
        <v>33.25</v>
      </c>
      <c r="F19" s="5">
        <f t="shared" si="0"/>
        <v>29.625</v>
      </c>
      <c r="G19" s="5">
        <f t="shared" si="1"/>
        <v>8.3125</v>
      </c>
      <c r="H19" s="5">
        <f t="shared" si="2"/>
        <v>37.9375</v>
      </c>
    </row>
    <row r="20" spans="1:8" x14ac:dyDescent="0.25">
      <c r="A20" s="3" t="s">
        <v>1</v>
      </c>
      <c r="B20" s="5">
        <v>60</v>
      </c>
      <c r="C20" s="5" t="s">
        <v>8</v>
      </c>
      <c r="D20" s="5">
        <f>INDEX(energet_triedy!$C$11:$I$12,MATCH($A20,energet_triedy!$B$11:$B$12,FALSE),MATCH($C20,energet_triedy!$C$10:$I$10,FALSE))</f>
        <v>161.5</v>
      </c>
      <c r="E20" s="5">
        <f>INDEX(energet_triedy!$C$13:$I$14,MATCH($A20,energet_triedy!$B$13:$B$14,FALSE),MATCH($C20,energet_triedy!$C$10:$I$10,FALSE))</f>
        <v>45.25</v>
      </c>
      <c r="F20" s="5">
        <f t="shared" si="0"/>
        <v>9.69</v>
      </c>
      <c r="G20" s="5">
        <f t="shared" si="1"/>
        <v>2.7149999999999999</v>
      </c>
      <c r="H20" s="5">
        <f t="shared" si="2"/>
        <v>12.404999999999999</v>
      </c>
    </row>
    <row r="21" spans="1:8" x14ac:dyDescent="0.25">
      <c r="A21" s="3" t="s">
        <v>1</v>
      </c>
      <c r="B21" s="5">
        <v>80</v>
      </c>
      <c r="C21" s="5" t="s">
        <v>8</v>
      </c>
      <c r="D21" s="5">
        <f>INDEX(energet_triedy!$C$11:$I$12,MATCH($A21,energet_triedy!$B$11:$B$12,FALSE),MATCH($C21,energet_triedy!$C$10:$I$10,FALSE))</f>
        <v>161.5</v>
      </c>
      <c r="E21" s="5">
        <f>INDEX(energet_triedy!$C$13:$I$14,MATCH($A21,energet_triedy!$B$13:$B$14,FALSE),MATCH($C21,energet_triedy!$C$10:$I$10,FALSE))</f>
        <v>45.25</v>
      </c>
      <c r="F21" s="5">
        <f t="shared" si="0"/>
        <v>12.92</v>
      </c>
      <c r="G21" s="5">
        <f t="shared" si="1"/>
        <v>3.62</v>
      </c>
      <c r="H21" s="5">
        <f t="shared" si="2"/>
        <v>16.54</v>
      </c>
    </row>
    <row r="22" spans="1:8" x14ac:dyDescent="0.25">
      <c r="A22" s="3" t="s">
        <v>1</v>
      </c>
      <c r="B22" s="5">
        <v>100</v>
      </c>
      <c r="C22" s="5" t="s">
        <v>8</v>
      </c>
      <c r="D22" s="5">
        <f>INDEX(energet_triedy!$C$11:$I$12,MATCH($A22,energet_triedy!$B$11:$B$12,FALSE),MATCH($C22,energet_triedy!$C$10:$I$10,FALSE))</f>
        <v>161.5</v>
      </c>
      <c r="E22" s="5">
        <f>INDEX(energet_triedy!$C$13:$I$14,MATCH($A22,energet_triedy!$B$13:$B$14,FALSE),MATCH($C22,energet_triedy!$C$10:$I$10,FALSE))</f>
        <v>45.25</v>
      </c>
      <c r="F22" s="5">
        <f t="shared" si="0"/>
        <v>16.149999999999999</v>
      </c>
      <c r="G22" s="5">
        <f t="shared" si="1"/>
        <v>4.5250000000000004</v>
      </c>
      <c r="H22" s="5">
        <f t="shared" si="2"/>
        <v>20.674999999999997</v>
      </c>
    </row>
    <row r="23" spans="1:8" x14ac:dyDescent="0.25">
      <c r="A23" s="3" t="s">
        <v>1</v>
      </c>
      <c r="B23" s="5">
        <v>150</v>
      </c>
      <c r="C23" s="5" t="s">
        <v>8</v>
      </c>
      <c r="D23" s="5">
        <f>INDEX(energet_triedy!$C$11:$I$12,MATCH($A23,energet_triedy!$B$11:$B$12,FALSE),MATCH($C23,energet_triedy!$C$10:$I$10,FALSE))</f>
        <v>161.5</v>
      </c>
      <c r="E23" s="5">
        <f>INDEX(energet_triedy!$C$13:$I$14,MATCH($A23,energet_triedy!$B$13:$B$14,FALSE),MATCH($C23,energet_triedy!$C$10:$I$10,FALSE))</f>
        <v>45.25</v>
      </c>
      <c r="F23" s="5">
        <f t="shared" si="0"/>
        <v>24.225000000000001</v>
      </c>
      <c r="G23" s="5">
        <f t="shared" si="1"/>
        <v>6.7874999999999996</v>
      </c>
      <c r="H23" s="5">
        <f t="shared" si="2"/>
        <v>31.012500000000003</v>
      </c>
    </row>
    <row r="24" spans="1:8" x14ac:dyDescent="0.25">
      <c r="A24" s="3" t="s">
        <v>1</v>
      </c>
      <c r="B24" s="5">
        <v>200</v>
      </c>
      <c r="C24" s="5" t="s">
        <v>8</v>
      </c>
      <c r="D24" s="5">
        <f>INDEX(energet_triedy!$C$11:$I$12,MATCH($A24,energet_triedy!$B$11:$B$12,FALSE),MATCH($C24,energet_triedy!$C$10:$I$10,FALSE))</f>
        <v>161.5</v>
      </c>
      <c r="E24" s="5">
        <f>INDEX(energet_triedy!$C$13:$I$14,MATCH($A24,energet_triedy!$B$13:$B$14,FALSE),MATCH($C24,energet_triedy!$C$10:$I$10,FALSE))</f>
        <v>45.25</v>
      </c>
      <c r="F24" s="5">
        <f t="shared" si="0"/>
        <v>32.299999999999997</v>
      </c>
      <c r="G24" s="5">
        <f t="shared" si="1"/>
        <v>9.0500000000000007</v>
      </c>
      <c r="H24" s="5">
        <f t="shared" si="2"/>
        <v>41.349999999999994</v>
      </c>
    </row>
    <row r="25" spans="1:8" x14ac:dyDescent="0.25">
      <c r="A25" s="3" t="s">
        <v>1</v>
      </c>
      <c r="B25" s="5">
        <v>250</v>
      </c>
      <c r="C25" s="5" t="s">
        <v>8</v>
      </c>
      <c r="D25" s="5">
        <f>INDEX(energet_triedy!$C$11:$I$12,MATCH($A25,energet_triedy!$B$11:$B$12,FALSE),MATCH($C25,energet_triedy!$C$10:$I$10,FALSE))</f>
        <v>161.5</v>
      </c>
      <c r="E25" s="5">
        <f>INDEX(energet_triedy!$C$13:$I$14,MATCH($A25,energet_triedy!$B$13:$B$14,FALSE),MATCH($C25,energet_triedy!$C$10:$I$10,FALSE))</f>
        <v>45.25</v>
      </c>
      <c r="F25" s="5">
        <f t="shared" si="0"/>
        <v>40.375</v>
      </c>
      <c r="G25" s="5">
        <f t="shared" si="1"/>
        <v>11.3125</v>
      </c>
      <c r="H25" s="5">
        <f t="shared" si="2"/>
        <v>51.6875</v>
      </c>
    </row>
    <row r="26" spans="1:8" x14ac:dyDescent="0.25">
      <c r="A26" s="3" t="s">
        <v>1</v>
      </c>
      <c r="B26" s="5">
        <v>60</v>
      </c>
      <c r="C26" s="5" t="s">
        <v>9</v>
      </c>
      <c r="D26" s="5">
        <f>INDEX(energet_triedy!$C$11:$I$12,MATCH($A26,energet_triedy!$B$11:$B$12,FALSE),MATCH($C26,energet_triedy!$C$10:$I$10,FALSE))</f>
        <v>204.5</v>
      </c>
      <c r="E26" s="5">
        <f>INDEX(energet_triedy!$C$13:$I$14,MATCH($A26,energet_triedy!$B$13:$B$14,FALSE),MATCH($C26,energet_triedy!$C$10:$I$10,FALSE))</f>
        <v>57.25</v>
      </c>
      <c r="F26" s="5">
        <f t="shared" si="0"/>
        <v>12.27</v>
      </c>
      <c r="G26" s="5">
        <f t="shared" si="1"/>
        <v>3.4350000000000001</v>
      </c>
      <c r="H26" s="5">
        <f t="shared" si="2"/>
        <v>15.705</v>
      </c>
    </row>
    <row r="27" spans="1:8" x14ac:dyDescent="0.25">
      <c r="A27" s="3" t="s">
        <v>1</v>
      </c>
      <c r="B27" s="5">
        <v>80</v>
      </c>
      <c r="C27" s="5" t="s">
        <v>9</v>
      </c>
      <c r="D27" s="5">
        <f>INDEX(energet_triedy!$C$11:$I$12,MATCH($A27,energet_triedy!$B$11:$B$12,FALSE),MATCH($C27,energet_triedy!$C$10:$I$10,FALSE))</f>
        <v>204.5</v>
      </c>
      <c r="E27" s="5">
        <f>INDEX(energet_triedy!$C$13:$I$14,MATCH($A27,energet_triedy!$B$13:$B$14,FALSE),MATCH($C27,energet_triedy!$C$10:$I$10,FALSE))</f>
        <v>57.25</v>
      </c>
      <c r="F27" s="5">
        <f t="shared" si="0"/>
        <v>16.36</v>
      </c>
      <c r="G27" s="5">
        <f t="shared" si="1"/>
        <v>4.58</v>
      </c>
      <c r="H27" s="5">
        <f t="shared" si="2"/>
        <v>20.939999999999998</v>
      </c>
    </row>
    <row r="28" spans="1:8" x14ac:dyDescent="0.25">
      <c r="A28" s="3" t="s">
        <v>1</v>
      </c>
      <c r="B28" s="5">
        <v>100</v>
      </c>
      <c r="C28" s="5" t="s">
        <v>9</v>
      </c>
      <c r="D28" s="5">
        <f>INDEX(energet_triedy!$C$11:$I$12,MATCH($A28,energet_triedy!$B$11:$B$12,FALSE),MATCH($C28,energet_triedy!$C$10:$I$10,FALSE))</f>
        <v>204.5</v>
      </c>
      <c r="E28" s="5">
        <f>INDEX(energet_triedy!$C$13:$I$14,MATCH($A28,energet_triedy!$B$13:$B$14,FALSE),MATCH($C28,energet_triedy!$C$10:$I$10,FALSE))</f>
        <v>57.25</v>
      </c>
      <c r="F28" s="5">
        <f t="shared" si="0"/>
        <v>20.45</v>
      </c>
      <c r="G28" s="5">
        <f t="shared" si="1"/>
        <v>5.7249999999999996</v>
      </c>
      <c r="H28" s="5">
        <f t="shared" si="2"/>
        <v>26.174999999999997</v>
      </c>
    </row>
    <row r="29" spans="1:8" x14ac:dyDescent="0.25">
      <c r="A29" s="3" t="s">
        <v>1</v>
      </c>
      <c r="B29" s="5">
        <v>150</v>
      </c>
      <c r="C29" s="5" t="s">
        <v>9</v>
      </c>
      <c r="D29" s="5">
        <f>INDEX(energet_triedy!$C$11:$I$12,MATCH($A29,energet_triedy!$B$11:$B$12,FALSE),MATCH($C29,energet_triedy!$C$10:$I$10,FALSE))</f>
        <v>204.5</v>
      </c>
      <c r="E29" s="5">
        <f>INDEX(energet_triedy!$C$13:$I$14,MATCH($A29,energet_triedy!$B$13:$B$14,FALSE),MATCH($C29,energet_triedy!$C$10:$I$10,FALSE))</f>
        <v>57.25</v>
      </c>
      <c r="F29" s="5">
        <f t="shared" si="0"/>
        <v>30.675000000000001</v>
      </c>
      <c r="G29" s="5">
        <f t="shared" si="1"/>
        <v>8.5875000000000004</v>
      </c>
      <c r="H29" s="5">
        <f t="shared" si="2"/>
        <v>39.262500000000003</v>
      </c>
    </row>
    <row r="30" spans="1:8" x14ac:dyDescent="0.25">
      <c r="A30" s="3" t="s">
        <v>1</v>
      </c>
      <c r="B30" s="5">
        <v>200</v>
      </c>
      <c r="C30" s="5" t="s">
        <v>9</v>
      </c>
      <c r="D30" s="5">
        <f>INDEX(energet_triedy!$C$11:$I$12,MATCH($A30,energet_triedy!$B$11:$B$12,FALSE),MATCH($C30,energet_triedy!$C$10:$I$10,FALSE))</f>
        <v>204.5</v>
      </c>
      <c r="E30" s="5">
        <f>INDEX(energet_triedy!$C$13:$I$14,MATCH($A30,energet_triedy!$B$13:$B$14,FALSE),MATCH($C30,energet_triedy!$C$10:$I$10,FALSE))</f>
        <v>57.25</v>
      </c>
      <c r="F30" s="5">
        <f t="shared" si="0"/>
        <v>40.9</v>
      </c>
      <c r="G30" s="5">
        <f t="shared" si="1"/>
        <v>11.45</v>
      </c>
      <c r="H30" s="5">
        <f t="shared" si="2"/>
        <v>52.349999999999994</v>
      </c>
    </row>
    <row r="31" spans="1:8" x14ac:dyDescent="0.25">
      <c r="A31" s="3" t="s">
        <v>1</v>
      </c>
      <c r="B31" s="5">
        <v>250</v>
      </c>
      <c r="C31" s="5" t="s">
        <v>9</v>
      </c>
      <c r="D31" s="5">
        <f>INDEX(energet_triedy!$C$11:$I$12,MATCH($A31,energet_triedy!$B$11:$B$12,FALSE),MATCH($C31,energet_triedy!$C$10:$I$10,FALSE))</f>
        <v>204.5</v>
      </c>
      <c r="E31" s="5">
        <f>INDEX(energet_triedy!$C$13:$I$14,MATCH($A31,energet_triedy!$B$13:$B$14,FALSE),MATCH($C31,energet_triedy!$C$10:$I$10,FALSE))</f>
        <v>57.25</v>
      </c>
      <c r="F31" s="5">
        <f t="shared" si="0"/>
        <v>51.125</v>
      </c>
      <c r="G31" s="5">
        <f t="shared" si="1"/>
        <v>14.3125</v>
      </c>
      <c r="H31" s="5">
        <f t="shared" si="2"/>
        <v>65.4375</v>
      </c>
    </row>
    <row r="32" spans="1:8" x14ac:dyDescent="0.25">
      <c r="A32" s="3" t="s">
        <v>1</v>
      </c>
      <c r="B32" s="5">
        <v>60</v>
      </c>
      <c r="C32" s="5" t="s">
        <v>10</v>
      </c>
      <c r="D32" s="5">
        <f>INDEX(energet_triedy!$C$11:$I$12,MATCH($A32,energet_triedy!$B$11:$B$12,FALSE),MATCH($C32,energet_triedy!$C$10:$I$10,FALSE))</f>
        <v>247.5</v>
      </c>
      <c r="E32" s="5">
        <f>INDEX(energet_triedy!$C$13:$I$14,MATCH($A32,energet_triedy!$B$13:$B$14,FALSE),MATCH($C32,energet_triedy!$C$10:$I$10,FALSE))</f>
        <v>69.25</v>
      </c>
      <c r="F32" s="5">
        <f t="shared" si="0"/>
        <v>14.85</v>
      </c>
      <c r="G32" s="5">
        <f t="shared" si="1"/>
        <v>4.1550000000000002</v>
      </c>
      <c r="H32" s="5">
        <f t="shared" si="2"/>
        <v>19.004999999999999</v>
      </c>
    </row>
    <row r="33" spans="1:8" x14ac:dyDescent="0.25">
      <c r="A33" s="3" t="s">
        <v>1</v>
      </c>
      <c r="B33" s="5">
        <v>80</v>
      </c>
      <c r="C33" s="5" t="s">
        <v>10</v>
      </c>
      <c r="D33" s="5">
        <f>INDEX(energet_triedy!$C$11:$I$12,MATCH($A33,energet_triedy!$B$11:$B$12,FALSE),MATCH($C33,energet_triedy!$C$10:$I$10,FALSE))</f>
        <v>247.5</v>
      </c>
      <c r="E33" s="5">
        <f>INDEX(energet_triedy!$C$13:$I$14,MATCH($A33,energet_triedy!$B$13:$B$14,FALSE),MATCH($C33,energet_triedy!$C$10:$I$10,FALSE))</f>
        <v>69.25</v>
      </c>
      <c r="F33" s="5">
        <f t="shared" si="0"/>
        <v>19.8</v>
      </c>
      <c r="G33" s="5">
        <f t="shared" si="1"/>
        <v>5.54</v>
      </c>
      <c r="H33" s="5">
        <f t="shared" si="2"/>
        <v>25.34</v>
      </c>
    </row>
    <row r="34" spans="1:8" x14ac:dyDescent="0.25">
      <c r="A34" s="3" t="s">
        <v>1</v>
      </c>
      <c r="B34" s="5">
        <v>100</v>
      </c>
      <c r="C34" s="5" t="s">
        <v>10</v>
      </c>
      <c r="D34" s="5">
        <f>INDEX(energet_triedy!$C$11:$I$12,MATCH($A34,energet_triedy!$B$11:$B$12,FALSE),MATCH($C34,energet_triedy!$C$10:$I$10,FALSE))</f>
        <v>247.5</v>
      </c>
      <c r="E34" s="5">
        <f>INDEX(energet_triedy!$C$13:$I$14,MATCH($A34,energet_triedy!$B$13:$B$14,FALSE),MATCH($C34,energet_triedy!$C$10:$I$10,FALSE))</f>
        <v>69.25</v>
      </c>
      <c r="F34" s="5">
        <f t="shared" si="0"/>
        <v>24.75</v>
      </c>
      <c r="G34" s="5">
        <f t="shared" si="1"/>
        <v>6.9249999999999998</v>
      </c>
      <c r="H34" s="5">
        <f t="shared" si="2"/>
        <v>31.675000000000001</v>
      </c>
    </row>
    <row r="35" spans="1:8" x14ac:dyDescent="0.25">
      <c r="A35" s="3" t="s">
        <v>1</v>
      </c>
      <c r="B35" s="5">
        <v>150</v>
      </c>
      <c r="C35" s="5" t="s">
        <v>10</v>
      </c>
      <c r="D35" s="5">
        <f>INDEX(energet_triedy!$C$11:$I$12,MATCH($A35,energet_triedy!$B$11:$B$12,FALSE),MATCH($C35,energet_triedy!$C$10:$I$10,FALSE))</f>
        <v>247.5</v>
      </c>
      <c r="E35" s="5">
        <f>INDEX(energet_triedy!$C$13:$I$14,MATCH($A35,energet_triedy!$B$13:$B$14,FALSE),MATCH($C35,energet_triedy!$C$10:$I$10,FALSE))</f>
        <v>69.25</v>
      </c>
      <c r="F35" s="5">
        <f t="shared" si="0"/>
        <v>37.125</v>
      </c>
      <c r="G35" s="5">
        <f t="shared" si="1"/>
        <v>10.387499999999999</v>
      </c>
      <c r="H35" s="5">
        <f t="shared" si="2"/>
        <v>47.512500000000003</v>
      </c>
    </row>
    <row r="36" spans="1:8" x14ac:dyDescent="0.25">
      <c r="A36" s="3" t="s">
        <v>1</v>
      </c>
      <c r="B36" s="5">
        <v>200</v>
      </c>
      <c r="C36" s="5" t="s">
        <v>10</v>
      </c>
      <c r="D36" s="5">
        <f>INDEX(energet_triedy!$C$11:$I$12,MATCH($A36,energet_triedy!$B$11:$B$12,FALSE),MATCH($C36,energet_triedy!$C$10:$I$10,FALSE))</f>
        <v>247.5</v>
      </c>
      <c r="E36" s="5">
        <f>INDEX(energet_triedy!$C$13:$I$14,MATCH($A36,energet_triedy!$B$13:$B$14,FALSE),MATCH($C36,energet_triedy!$C$10:$I$10,FALSE))</f>
        <v>69.25</v>
      </c>
      <c r="F36" s="5">
        <f t="shared" si="0"/>
        <v>49.5</v>
      </c>
      <c r="G36" s="5">
        <f t="shared" si="1"/>
        <v>13.85</v>
      </c>
      <c r="H36" s="5">
        <f t="shared" si="2"/>
        <v>63.35</v>
      </c>
    </row>
    <row r="37" spans="1:8" x14ac:dyDescent="0.25">
      <c r="A37" s="3" t="s">
        <v>1</v>
      </c>
      <c r="B37" s="5">
        <v>250</v>
      </c>
      <c r="C37" s="5" t="s">
        <v>10</v>
      </c>
      <c r="D37" s="5">
        <f>INDEX(energet_triedy!$C$11:$I$12,MATCH($A37,energet_triedy!$B$11:$B$12,FALSE),MATCH($C37,energet_triedy!$C$10:$I$10,FALSE))</f>
        <v>247.5</v>
      </c>
      <c r="E37" s="5">
        <f>INDEX(energet_triedy!$C$13:$I$14,MATCH($A37,energet_triedy!$B$13:$B$14,FALSE),MATCH($C37,energet_triedy!$C$10:$I$10,FALSE))</f>
        <v>69.25</v>
      </c>
      <c r="F37" s="5">
        <f t="shared" si="0"/>
        <v>61.875</v>
      </c>
      <c r="G37" s="5">
        <f t="shared" si="1"/>
        <v>17.3125</v>
      </c>
      <c r="H37" s="5">
        <f t="shared" si="2"/>
        <v>79.1875</v>
      </c>
    </row>
    <row r="38" spans="1:8" x14ac:dyDescent="0.25">
      <c r="A38" s="3" t="s">
        <v>1</v>
      </c>
      <c r="B38" s="5">
        <v>60</v>
      </c>
      <c r="C38" s="5" t="s">
        <v>11</v>
      </c>
      <c r="D38" s="5">
        <f>INDEX(energet_triedy!$C$11:$I$12,MATCH($A38,energet_triedy!$B$11:$B$12,FALSE),MATCH($C38,energet_triedy!$C$10:$I$10,FALSE))</f>
        <v>389.81250413577271</v>
      </c>
      <c r="E38" s="5">
        <f>INDEX(energet_triedy!$C$13:$I$14,MATCH($A38,energet_triedy!$B$13:$B$14,FALSE),MATCH($C38,energet_triedy!$C$10:$I$10,FALSE))</f>
        <v>111.07479517760194</v>
      </c>
      <c r="F38" s="5">
        <f t="shared" si="0"/>
        <v>23.388750248146362</v>
      </c>
      <c r="G38" s="5">
        <f t="shared" si="1"/>
        <v>6.6644877106561164</v>
      </c>
      <c r="H38" s="5">
        <f t="shared" si="2"/>
        <v>30.053237958802477</v>
      </c>
    </row>
    <row r="39" spans="1:8" x14ac:dyDescent="0.25">
      <c r="A39" s="3" t="s">
        <v>1</v>
      </c>
      <c r="B39" s="5">
        <v>80</v>
      </c>
      <c r="C39" s="5" t="s">
        <v>11</v>
      </c>
      <c r="D39" s="5">
        <f>INDEX(energet_triedy!$C$11:$I$12,MATCH($A39,energet_triedy!$B$11:$B$12,FALSE),MATCH($C39,energet_triedy!$C$10:$I$10,FALSE))</f>
        <v>389.81250413577271</v>
      </c>
      <c r="E39" s="5">
        <f>INDEX(energet_triedy!$C$13:$I$14,MATCH($A39,energet_triedy!$B$13:$B$14,FALSE),MATCH($C39,energet_triedy!$C$10:$I$10,FALSE))</f>
        <v>111.07479517760194</v>
      </c>
      <c r="F39" s="5">
        <f t="shared" si="0"/>
        <v>31.185000330861818</v>
      </c>
      <c r="G39" s="5">
        <f t="shared" si="1"/>
        <v>8.8859836142081541</v>
      </c>
      <c r="H39" s="5">
        <f t="shared" si="2"/>
        <v>40.070983945069969</v>
      </c>
    </row>
    <row r="40" spans="1:8" x14ac:dyDescent="0.25">
      <c r="A40" s="3" t="s">
        <v>1</v>
      </c>
      <c r="B40" s="5">
        <v>100</v>
      </c>
      <c r="C40" s="5" t="s">
        <v>11</v>
      </c>
      <c r="D40" s="5">
        <f>INDEX(energet_triedy!$C$11:$I$12,MATCH($A40,energet_triedy!$B$11:$B$12,FALSE),MATCH($C40,energet_triedy!$C$10:$I$10,FALSE))</f>
        <v>389.81250413577271</v>
      </c>
      <c r="E40" s="5">
        <f>INDEX(energet_triedy!$C$13:$I$14,MATCH($A40,energet_triedy!$B$13:$B$14,FALSE),MATCH($C40,energet_triedy!$C$10:$I$10,FALSE))</f>
        <v>111.07479517760194</v>
      </c>
      <c r="F40" s="5">
        <f t="shared" si="0"/>
        <v>38.981250413577271</v>
      </c>
      <c r="G40" s="5">
        <f t="shared" si="1"/>
        <v>11.107479517760193</v>
      </c>
      <c r="H40" s="5">
        <f t="shared" si="2"/>
        <v>50.088729931337468</v>
      </c>
    </row>
    <row r="41" spans="1:8" x14ac:dyDescent="0.25">
      <c r="A41" s="3" t="s">
        <v>1</v>
      </c>
      <c r="B41" s="5">
        <v>150</v>
      </c>
      <c r="C41" s="5" t="s">
        <v>11</v>
      </c>
      <c r="D41" s="5">
        <f>INDEX(energet_triedy!$C$11:$I$12,MATCH($A41,energet_triedy!$B$11:$B$12,FALSE),MATCH($C41,energet_triedy!$C$10:$I$10,FALSE))</f>
        <v>389.81250413577271</v>
      </c>
      <c r="E41" s="5">
        <f>INDEX(energet_triedy!$C$13:$I$14,MATCH($A41,energet_triedy!$B$13:$B$14,FALSE),MATCH($C41,energet_triedy!$C$10:$I$10,FALSE))</f>
        <v>111.07479517760194</v>
      </c>
      <c r="F41" s="5">
        <f t="shared" si="0"/>
        <v>58.471875620365907</v>
      </c>
      <c r="G41" s="5">
        <f t="shared" si="1"/>
        <v>16.661219276640292</v>
      </c>
      <c r="H41" s="5">
        <f t="shared" si="2"/>
        <v>75.133094897006202</v>
      </c>
    </row>
    <row r="42" spans="1:8" x14ac:dyDescent="0.25">
      <c r="A42" s="3" t="s">
        <v>1</v>
      </c>
      <c r="B42" s="5">
        <v>200</v>
      </c>
      <c r="C42" s="5" t="s">
        <v>11</v>
      </c>
      <c r="D42" s="5">
        <f>INDEX(energet_triedy!$C$11:$I$12,MATCH($A42,energet_triedy!$B$11:$B$12,FALSE),MATCH($C42,energet_triedy!$C$10:$I$10,FALSE))</f>
        <v>389.81250413577271</v>
      </c>
      <c r="E42" s="5">
        <f>INDEX(energet_triedy!$C$13:$I$14,MATCH($A42,energet_triedy!$B$13:$B$14,FALSE),MATCH($C42,energet_triedy!$C$10:$I$10,FALSE))</f>
        <v>111.07479517760194</v>
      </c>
      <c r="F42" s="5">
        <f t="shared" si="0"/>
        <v>77.962500827154543</v>
      </c>
      <c r="G42" s="5">
        <f t="shared" si="1"/>
        <v>22.214959035520387</v>
      </c>
      <c r="H42" s="5">
        <f t="shared" si="2"/>
        <v>100.17745986267494</v>
      </c>
    </row>
    <row r="43" spans="1:8" x14ac:dyDescent="0.25">
      <c r="A43" s="3" t="s">
        <v>1</v>
      </c>
      <c r="B43" s="5">
        <v>250</v>
      </c>
      <c r="C43" s="5" t="s">
        <v>11</v>
      </c>
      <c r="D43" s="5">
        <f>INDEX(energet_triedy!$C$11:$I$12,MATCH($A43,energet_triedy!$B$11:$B$12,FALSE),MATCH($C43,energet_triedy!$C$10:$I$10,FALSE))</f>
        <v>389.81250413577271</v>
      </c>
      <c r="E43" s="5">
        <f>INDEX(energet_triedy!$C$13:$I$14,MATCH($A43,energet_triedy!$B$13:$B$14,FALSE),MATCH($C43,energet_triedy!$C$10:$I$10,FALSE))</f>
        <v>111.07479517760194</v>
      </c>
      <c r="F43" s="5">
        <f t="shared" si="0"/>
        <v>97.453126033943178</v>
      </c>
      <c r="G43" s="5">
        <f t="shared" si="1"/>
        <v>27.768698794400485</v>
      </c>
      <c r="H43" s="5">
        <f t="shared" si="2"/>
        <v>125.22182482834367</v>
      </c>
    </row>
    <row r="44" spans="1:8" x14ac:dyDescent="0.25">
      <c r="A44" s="3" t="s">
        <v>3</v>
      </c>
      <c r="B44" s="5">
        <v>60</v>
      </c>
      <c r="C44" s="5" t="s">
        <v>5</v>
      </c>
      <c r="D44" s="5">
        <f>INDEX(energet_triedy!$C$11:$I$12,MATCH($A44,energet_triedy!$B$11:$B$12,FALSE),MATCH($C44,energet_triedy!$C$10:$I$10,FALSE))</f>
        <v>20.25</v>
      </c>
      <c r="E44" s="5">
        <f>INDEX(energet_triedy!$C$13:$I$14,MATCH($A44,energet_triedy!$B$13:$B$14,FALSE),MATCH($C44,energet_triedy!$C$10:$I$10,FALSE))</f>
        <v>9.75</v>
      </c>
      <c r="F44" s="5">
        <f t="shared" si="0"/>
        <v>1.2150000000000001</v>
      </c>
      <c r="G44" s="5">
        <f t="shared" si="1"/>
        <v>0.58499999999999996</v>
      </c>
      <c r="H44" s="5">
        <f t="shared" si="2"/>
        <v>1.8</v>
      </c>
    </row>
    <row r="45" spans="1:8" x14ac:dyDescent="0.25">
      <c r="A45" s="3" t="s">
        <v>3</v>
      </c>
      <c r="B45" s="5">
        <v>80</v>
      </c>
      <c r="C45" s="5" t="s">
        <v>5</v>
      </c>
      <c r="D45" s="5">
        <f>INDEX(energet_triedy!$C$11:$I$12,MATCH($A45,energet_triedy!$B$11:$B$12,FALSE),MATCH($C45,energet_triedy!$C$10:$I$10,FALSE))</f>
        <v>20.25</v>
      </c>
      <c r="E45" s="5">
        <f>INDEX(energet_triedy!$C$13:$I$14,MATCH($A45,energet_triedy!$B$13:$B$14,FALSE),MATCH($C45,energet_triedy!$C$10:$I$10,FALSE))</f>
        <v>9.75</v>
      </c>
      <c r="F45" s="5">
        <f t="shared" si="0"/>
        <v>1.62</v>
      </c>
      <c r="G45" s="5">
        <f t="shared" si="1"/>
        <v>0.78</v>
      </c>
      <c r="H45" s="5">
        <f t="shared" si="2"/>
        <v>2.4000000000000004</v>
      </c>
    </row>
    <row r="46" spans="1:8" x14ac:dyDescent="0.25">
      <c r="A46" s="3" t="s">
        <v>3</v>
      </c>
      <c r="B46" s="5">
        <v>100</v>
      </c>
      <c r="C46" s="5" t="s">
        <v>5</v>
      </c>
      <c r="D46" s="5">
        <f>INDEX(energet_triedy!$C$11:$I$12,MATCH($A46,energet_triedy!$B$11:$B$12,FALSE),MATCH($C46,energet_triedy!$C$10:$I$10,FALSE))</f>
        <v>20.25</v>
      </c>
      <c r="E46" s="5">
        <f>INDEX(energet_triedy!$C$13:$I$14,MATCH($A46,energet_triedy!$B$13:$B$14,FALSE),MATCH($C46,energet_triedy!$C$10:$I$10,FALSE))</f>
        <v>9.75</v>
      </c>
      <c r="F46" s="5">
        <f t="shared" si="0"/>
        <v>2.0249999999999999</v>
      </c>
      <c r="G46" s="5">
        <f t="shared" si="1"/>
        <v>0.97499999999999998</v>
      </c>
      <c r="H46" s="5">
        <f t="shared" si="2"/>
        <v>3</v>
      </c>
    </row>
    <row r="47" spans="1:8" x14ac:dyDescent="0.25">
      <c r="A47" s="3" t="s">
        <v>3</v>
      </c>
      <c r="B47" s="5">
        <v>150</v>
      </c>
      <c r="C47" s="5" t="s">
        <v>5</v>
      </c>
      <c r="D47" s="5">
        <f>INDEX(energet_triedy!$C$11:$I$12,MATCH($A47,energet_triedy!$B$11:$B$12,FALSE),MATCH($C47,energet_triedy!$C$10:$I$10,FALSE))</f>
        <v>20.25</v>
      </c>
      <c r="E47" s="5">
        <f>INDEX(energet_triedy!$C$13:$I$14,MATCH($A47,energet_triedy!$B$13:$B$14,FALSE),MATCH($C47,energet_triedy!$C$10:$I$10,FALSE))</f>
        <v>9.75</v>
      </c>
      <c r="F47" s="5">
        <f t="shared" si="0"/>
        <v>3.0375000000000001</v>
      </c>
      <c r="G47" s="5">
        <f t="shared" si="1"/>
        <v>1.4624999999999999</v>
      </c>
      <c r="H47" s="5">
        <f t="shared" si="2"/>
        <v>4.5</v>
      </c>
    </row>
    <row r="48" spans="1:8" x14ac:dyDescent="0.25">
      <c r="A48" s="3" t="s">
        <v>3</v>
      </c>
      <c r="B48" s="5">
        <v>200</v>
      </c>
      <c r="C48" s="5" t="s">
        <v>5</v>
      </c>
      <c r="D48" s="5">
        <f>INDEX(energet_triedy!$C$11:$I$12,MATCH($A48,energet_triedy!$B$11:$B$12,FALSE),MATCH($C48,energet_triedy!$C$10:$I$10,FALSE))</f>
        <v>20.25</v>
      </c>
      <c r="E48" s="5">
        <f>INDEX(energet_triedy!$C$13:$I$14,MATCH($A48,energet_triedy!$B$13:$B$14,FALSE),MATCH($C48,energet_triedy!$C$10:$I$10,FALSE))</f>
        <v>9.75</v>
      </c>
      <c r="F48" s="5">
        <f t="shared" si="0"/>
        <v>4.05</v>
      </c>
      <c r="G48" s="5">
        <f t="shared" si="1"/>
        <v>1.95</v>
      </c>
      <c r="H48" s="5">
        <f t="shared" si="2"/>
        <v>6</v>
      </c>
    </row>
    <row r="49" spans="1:8" x14ac:dyDescent="0.25">
      <c r="A49" s="3" t="s">
        <v>3</v>
      </c>
      <c r="B49" s="5">
        <v>250</v>
      </c>
      <c r="C49" s="5" t="s">
        <v>5</v>
      </c>
      <c r="D49" s="5">
        <f>INDEX(energet_triedy!$C$11:$I$12,MATCH($A49,energet_triedy!$B$11:$B$12,FALSE),MATCH($C49,energet_triedy!$C$10:$I$10,FALSE))</f>
        <v>20.25</v>
      </c>
      <c r="E49" s="5">
        <f>INDEX(energet_triedy!$C$13:$I$14,MATCH($A49,energet_triedy!$B$13:$B$14,FALSE),MATCH($C49,energet_triedy!$C$10:$I$10,FALSE))</f>
        <v>9.75</v>
      </c>
      <c r="F49" s="5">
        <f t="shared" si="0"/>
        <v>5.0625</v>
      </c>
      <c r="G49" s="5">
        <f t="shared" si="1"/>
        <v>2.4375</v>
      </c>
      <c r="H49" s="5">
        <f t="shared" si="2"/>
        <v>7.5</v>
      </c>
    </row>
    <row r="50" spans="1:8" x14ac:dyDescent="0.25">
      <c r="A50" s="3" t="s">
        <v>3</v>
      </c>
      <c r="B50" s="5">
        <v>60</v>
      </c>
      <c r="C50" s="5" t="s">
        <v>6</v>
      </c>
      <c r="D50" s="5">
        <f>INDEX(energet_triedy!$C$11:$I$12,MATCH($A50,energet_triedy!$B$11:$B$12,FALSE),MATCH($C50,energet_triedy!$C$10:$I$10,FALSE))</f>
        <v>46.75</v>
      </c>
      <c r="E50" s="5">
        <f>INDEX(energet_triedy!$C$13:$I$14,MATCH($A50,energet_triedy!$B$13:$B$14,FALSE),MATCH($C50,energet_triedy!$C$10:$I$10,FALSE))</f>
        <v>23</v>
      </c>
      <c r="F50" s="5">
        <f t="shared" si="0"/>
        <v>2.8050000000000002</v>
      </c>
      <c r="G50" s="5">
        <f t="shared" si="1"/>
        <v>1.38</v>
      </c>
      <c r="H50" s="5">
        <f t="shared" si="2"/>
        <v>4.1850000000000005</v>
      </c>
    </row>
    <row r="51" spans="1:8" x14ac:dyDescent="0.25">
      <c r="A51" s="3" t="s">
        <v>3</v>
      </c>
      <c r="B51" s="5">
        <v>80</v>
      </c>
      <c r="C51" s="5" t="s">
        <v>6</v>
      </c>
      <c r="D51" s="5">
        <f>INDEX(energet_triedy!$C$11:$I$12,MATCH($A51,energet_triedy!$B$11:$B$12,FALSE),MATCH($C51,energet_triedy!$C$10:$I$10,FALSE))</f>
        <v>46.75</v>
      </c>
      <c r="E51" s="5">
        <f>INDEX(energet_triedy!$C$13:$I$14,MATCH($A51,energet_triedy!$B$13:$B$14,FALSE),MATCH($C51,energet_triedy!$C$10:$I$10,FALSE))</f>
        <v>23</v>
      </c>
      <c r="F51" s="5">
        <f t="shared" si="0"/>
        <v>3.74</v>
      </c>
      <c r="G51" s="5">
        <f t="shared" si="1"/>
        <v>1.84</v>
      </c>
      <c r="H51" s="5">
        <f t="shared" si="2"/>
        <v>5.58</v>
      </c>
    </row>
    <row r="52" spans="1:8" x14ac:dyDescent="0.25">
      <c r="A52" s="3" t="s">
        <v>3</v>
      </c>
      <c r="B52" s="5">
        <v>100</v>
      </c>
      <c r="C52" s="5" t="s">
        <v>6</v>
      </c>
      <c r="D52" s="5">
        <f>INDEX(energet_triedy!$C$11:$I$12,MATCH($A52,energet_triedy!$B$11:$B$12,FALSE),MATCH($C52,energet_triedy!$C$10:$I$10,FALSE))</f>
        <v>46.75</v>
      </c>
      <c r="E52" s="5">
        <f>INDEX(energet_triedy!$C$13:$I$14,MATCH($A52,energet_triedy!$B$13:$B$14,FALSE),MATCH($C52,energet_triedy!$C$10:$I$10,FALSE))</f>
        <v>23</v>
      </c>
      <c r="F52" s="5">
        <f t="shared" si="0"/>
        <v>4.6749999999999998</v>
      </c>
      <c r="G52" s="5">
        <f t="shared" si="1"/>
        <v>2.2999999999999998</v>
      </c>
      <c r="H52" s="5">
        <f t="shared" si="2"/>
        <v>6.9749999999999996</v>
      </c>
    </row>
    <row r="53" spans="1:8" x14ac:dyDescent="0.25">
      <c r="A53" s="3" t="s">
        <v>3</v>
      </c>
      <c r="B53" s="5">
        <v>150</v>
      </c>
      <c r="C53" s="5" t="s">
        <v>6</v>
      </c>
      <c r="D53" s="5">
        <f>INDEX(energet_triedy!$C$11:$I$12,MATCH($A53,energet_triedy!$B$11:$B$12,FALSE),MATCH($C53,energet_triedy!$C$10:$I$10,FALSE))</f>
        <v>46.75</v>
      </c>
      <c r="E53" s="5">
        <f>INDEX(energet_triedy!$C$13:$I$14,MATCH($A53,energet_triedy!$B$13:$B$14,FALSE),MATCH($C53,energet_triedy!$C$10:$I$10,FALSE))</f>
        <v>23</v>
      </c>
      <c r="F53" s="5">
        <f t="shared" si="0"/>
        <v>7.0125000000000002</v>
      </c>
      <c r="G53" s="5">
        <f t="shared" si="1"/>
        <v>3.45</v>
      </c>
      <c r="H53" s="5">
        <f t="shared" si="2"/>
        <v>10.4625</v>
      </c>
    </row>
    <row r="54" spans="1:8" x14ac:dyDescent="0.25">
      <c r="A54" s="3" t="s">
        <v>3</v>
      </c>
      <c r="B54" s="5">
        <v>200</v>
      </c>
      <c r="C54" s="5" t="s">
        <v>6</v>
      </c>
      <c r="D54" s="5">
        <f>INDEX(energet_triedy!$C$11:$I$12,MATCH($A54,energet_triedy!$B$11:$B$12,FALSE),MATCH($C54,energet_triedy!$C$10:$I$10,FALSE))</f>
        <v>46.75</v>
      </c>
      <c r="E54" s="5">
        <f>INDEX(energet_triedy!$C$13:$I$14,MATCH($A54,energet_triedy!$B$13:$B$14,FALSE),MATCH($C54,energet_triedy!$C$10:$I$10,FALSE))</f>
        <v>23</v>
      </c>
      <c r="F54" s="5">
        <f t="shared" si="0"/>
        <v>9.35</v>
      </c>
      <c r="G54" s="5">
        <f t="shared" si="1"/>
        <v>4.5999999999999996</v>
      </c>
      <c r="H54" s="5">
        <f t="shared" si="2"/>
        <v>13.95</v>
      </c>
    </row>
    <row r="55" spans="1:8" x14ac:dyDescent="0.25">
      <c r="A55" s="3" t="s">
        <v>3</v>
      </c>
      <c r="B55" s="5">
        <v>250</v>
      </c>
      <c r="C55" s="5" t="s">
        <v>6</v>
      </c>
      <c r="D55" s="5">
        <f>INDEX(energet_triedy!$C$11:$I$12,MATCH($A55,energet_triedy!$B$11:$B$12,FALSE),MATCH($C55,energet_triedy!$C$10:$I$10,FALSE))</f>
        <v>46.75</v>
      </c>
      <c r="E55" s="5">
        <f>INDEX(energet_triedy!$C$13:$I$14,MATCH($A55,energet_triedy!$B$13:$B$14,FALSE),MATCH($C55,energet_triedy!$C$10:$I$10,FALSE))</f>
        <v>23</v>
      </c>
      <c r="F55" s="5">
        <f t="shared" si="0"/>
        <v>11.6875</v>
      </c>
      <c r="G55" s="5">
        <f t="shared" si="1"/>
        <v>5.75</v>
      </c>
      <c r="H55" s="5">
        <f t="shared" si="2"/>
        <v>17.4375</v>
      </c>
    </row>
    <row r="56" spans="1:8" x14ac:dyDescent="0.25">
      <c r="A56" s="3" t="s">
        <v>3</v>
      </c>
      <c r="B56" s="5">
        <v>60</v>
      </c>
      <c r="C56" s="5" t="s">
        <v>7</v>
      </c>
      <c r="D56" s="5">
        <f>INDEX(energet_triedy!$C$11:$I$12,MATCH($A56,energet_triedy!$B$11:$B$12,FALSE),MATCH($C56,energet_triedy!$C$10:$I$10,FALSE))</f>
        <v>73.5</v>
      </c>
      <c r="E56" s="5">
        <f>INDEX(energet_triedy!$C$13:$I$14,MATCH($A56,energet_triedy!$B$13:$B$14,FALSE),MATCH($C56,energet_triedy!$C$10:$I$10,FALSE))</f>
        <v>36</v>
      </c>
      <c r="F56" s="5">
        <f t="shared" si="0"/>
        <v>4.41</v>
      </c>
      <c r="G56" s="5">
        <f t="shared" si="1"/>
        <v>2.16</v>
      </c>
      <c r="H56" s="5">
        <f t="shared" si="2"/>
        <v>6.57</v>
      </c>
    </row>
    <row r="57" spans="1:8" x14ac:dyDescent="0.25">
      <c r="A57" s="3" t="s">
        <v>3</v>
      </c>
      <c r="B57" s="5">
        <v>80</v>
      </c>
      <c r="C57" s="5" t="s">
        <v>7</v>
      </c>
      <c r="D57" s="5">
        <f>INDEX(energet_triedy!$C$11:$I$12,MATCH($A57,energet_triedy!$B$11:$B$12,FALSE),MATCH($C57,energet_triedy!$C$10:$I$10,FALSE))</f>
        <v>73.5</v>
      </c>
      <c r="E57" s="5">
        <f>INDEX(energet_triedy!$C$13:$I$14,MATCH($A57,energet_triedy!$B$13:$B$14,FALSE),MATCH($C57,energet_triedy!$C$10:$I$10,FALSE))</f>
        <v>36</v>
      </c>
      <c r="F57" s="5">
        <f t="shared" si="0"/>
        <v>5.88</v>
      </c>
      <c r="G57" s="5">
        <f t="shared" si="1"/>
        <v>2.88</v>
      </c>
      <c r="H57" s="5">
        <f t="shared" si="2"/>
        <v>8.76</v>
      </c>
    </row>
    <row r="58" spans="1:8" x14ac:dyDescent="0.25">
      <c r="A58" s="3" t="s">
        <v>3</v>
      </c>
      <c r="B58" s="5">
        <v>100</v>
      </c>
      <c r="C58" s="5" t="s">
        <v>7</v>
      </c>
      <c r="D58" s="5">
        <f>INDEX(energet_triedy!$C$11:$I$12,MATCH($A58,energet_triedy!$B$11:$B$12,FALSE),MATCH($C58,energet_triedy!$C$10:$I$10,FALSE))</f>
        <v>73.5</v>
      </c>
      <c r="E58" s="5">
        <f>INDEX(energet_triedy!$C$13:$I$14,MATCH($A58,energet_triedy!$B$13:$B$14,FALSE),MATCH($C58,energet_triedy!$C$10:$I$10,FALSE))</f>
        <v>36</v>
      </c>
      <c r="F58" s="5">
        <f t="shared" si="0"/>
        <v>7.35</v>
      </c>
      <c r="G58" s="5">
        <f t="shared" si="1"/>
        <v>3.6</v>
      </c>
      <c r="H58" s="5">
        <f t="shared" si="2"/>
        <v>10.95</v>
      </c>
    </row>
    <row r="59" spans="1:8" x14ac:dyDescent="0.25">
      <c r="A59" s="3" t="s">
        <v>3</v>
      </c>
      <c r="B59" s="5">
        <v>150</v>
      </c>
      <c r="C59" s="5" t="s">
        <v>7</v>
      </c>
      <c r="D59" s="5">
        <f>INDEX(energet_triedy!$C$11:$I$12,MATCH($A59,energet_triedy!$B$11:$B$12,FALSE),MATCH($C59,energet_triedy!$C$10:$I$10,FALSE))</f>
        <v>73.5</v>
      </c>
      <c r="E59" s="5">
        <f>INDEX(energet_triedy!$C$13:$I$14,MATCH($A59,energet_triedy!$B$13:$B$14,FALSE),MATCH($C59,energet_triedy!$C$10:$I$10,FALSE))</f>
        <v>36</v>
      </c>
      <c r="F59" s="5">
        <f t="shared" si="0"/>
        <v>11.025</v>
      </c>
      <c r="G59" s="5">
        <f t="shared" si="1"/>
        <v>5.4</v>
      </c>
      <c r="H59" s="5">
        <f t="shared" si="2"/>
        <v>16.425000000000001</v>
      </c>
    </row>
    <row r="60" spans="1:8" x14ac:dyDescent="0.25">
      <c r="A60" s="3" t="s">
        <v>3</v>
      </c>
      <c r="B60" s="5">
        <v>200</v>
      </c>
      <c r="C60" s="5" t="s">
        <v>7</v>
      </c>
      <c r="D60" s="5">
        <f>INDEX(energet_triedy!$C$11:$I$12,MATCH($A60,energet_triedy!$B$11:$B$12,FALSE),MATCH($C60,energet_triedy!$C$10:$I$10,FALSE))</f>
        <v>73.5</v>
      </c>
      <c r="E60" s="5">
        <f>INDEX(energet_triedy!$C$13:$I$14,MATCH($A60,energet_triedy!$B$13:$B$14,FALSE),MATCH($C60,energet_triedy!$C$10:$I$10,FALSE))</f>
        <v>36</v>
      </c>
      <c r="F60" s="5">
        <f t="shared" si="0"/>
        <v>14.7</v>
      </c>
      <c r="G60" s="5">
        <f t="shared" si="1"/>
        <v>7.2</v>
      </c>
      <c r="H60" s="5">
        <f t="shared" si="2"/>
        <v>21.9</v>
      </c>
    </row>
    <row r="61" spans="1:8" x14ac:dyDescent="0.25">
      <c r="A61" s="3" t="s">
        <v>3</v>
      </c>
      <c r="B61" s="5">
        <v>250</v>
      </c>
      <c r="C61" s="5" t="s">
        <v>7</v>
      </c>
      <c r="D61" s="5">
        <f>INDEX(energet_triedy!$C$11:$I$12,MATCH($A61,energet_triedy!$B$11:$B$12,FALSE),MATCH($C61,energet_triedy!$C$10:$I$10,FALSE))</f>
        <v>73.5</v>
      </c>
      <c r="E61" s="5">
        <f>INDEX(energet_triedy!$C$13:$I$14,MATCH($A61,energet_triedy!$B$13:$B$14,FALSE),MATCH($C61,energet_triedy!$C$10:$I$10,FALSE))</f>
        <v>36</v>
      </c>
      <c r="F61" s="5">
        <f t="shared" si="0"/>
        <v>18.375</v>
      </c>
      <c r="G61" s="5">
        <f t="shared" si="1"/>
        <v>9</v>
      </c>
      <c r="H61" s="5">
        <f t="shared" si="2"/>
        <v>27.375</v>
      </c>
    </row>
    <row r="62" spans="1:8" x14ac:dyDescent="0.25">
      <c r="A62" s="3" t="s">
        <v>3</v>
      </c>
      <c r="B62" s="5">
        <v>60</v>
      </c>
      <c r="C62" s="5" t="s">
        <v>8</v>
      </c>
      <c r="D62" s="5">
        <f>INDEX(energet_triedy!$C$11:$I$12,MATCH($A62,energet_triedy!$B$11:$B$12,FALSE),MATCH($C62,energet_triedy!$C$10:$I$10,FALSE))</f>
        <v>99.75</v>
      </c>
      <c r="E62" s="5">
        <f>INDEX(energet_triedy!$C$13:$I$14,MATCH($A62,energet_triedy!$B$13:$B$14,FALSE),MATCH($C62,energet_triedy!$C$10:$I$10,FALSE))</f>
        <v>49</v>
      </c>
      <c r="F62" s="5">
        <f t="shared" si="0"/>
        <v>5.9850000000000003</v>
      </c>
      <c r="G62" s="5">
        <f t="shared" si="1"/>
        <v>2.94</v>
      </c>
      <c r="H62" s="5">
        <f t="shared" si="2"/>
        <v>8.9250000000000007</v>
      </c>
    </row>
    <row r="63" spans="1:8" x14ac:dyDescent="0.25">
      <c r="A63" s="3" t="s">
        <v>3</v>
      </c>
      <c r="B63" s="5">
        <v>80</v>
      </c>
      <c r="C63" s="5" t="s">
        <v>8</v>
      </c>
      <c r="D63" s="5">
        <f>INDEX(energet_triedy!$C$11:$I$12,MATCH($A63,energet_triedy!$B$11:$B$12,FALSE),MATCH($C63,energet_triedy!$C$10:$I$10,FALSE))</f>
        <v>99.75</v>
      </c>
      <c r="E63" s="5">
        <f>INDEX(energet_triedy!$C$13:$I$14,MATCH($A63,energet_triedy!$B$13:$B$14,FALSE),MATCH($C63,energet_triedy!$C$10:$I$10,FALSE))</f>
        <v>49</v>
      </c>
      <c r="F63" s="5">
        <f t="shared" si="0"/>
        <v>7.98</v>
      </c>
      <c r="G63" s="5">
        <f t="shared" si="1"/>
        <v>3.92</v>
      </c>
      <c r="H63" s="5">
        <f t="shared" si="2"/>
        <v>11.9</v>
      </c>
    </row>
    <row r="64" spans="1:8" x14ac:dyDescent="0.25">
      <c r="A64" s="3" t="s">
        <v>3</v>
      </c>
      <c r="B64" s="5">
        <v>100</v>
      </c>
      <c r="C64" s="5" t="s">
        <v>8</v>
      </c>
      <c r="D64" s="5">
        <f>INDEX(energet_triedy!$C$11:$I$12,MATCH($A64,energet_triedy!$B$11:$B$12,FALSE),MATCH($C64,energet_triedy!$C$10:$I$10,FALSE))</f>
        <v>99.75</v>
      </c>
      <c r="E64" s="5">
        <f>INDEX(energet_triedy!$C$13:$I$14,MATCH($A64,energet_triedy!$B$13:$B$14,FALSE),MATCH($C64,energet_triedy!$C$10:$I$10,FALSE))</f>
        <v>49</v>
      </c>
      <c r="F64" s="5">
        <f t="shared" si="0"/>
        <v>9.9749999999999996</v>
      </c>
      <c r="G64" s="5">
        <f t="shared" si="1"/>
        <v>4.9000000000000004</v>
      </c>
      <c r="H64" s="5">
        <f t="shared" si="2"/>
        <v>14.875</v>
      </c>
    </row>
    <row r="65" spans="1:8" x14ac:dyDescent="0.25">
      <c r="A65" s="3" t="s">
        <v>3</v>
      </c>
      <c r="B65" s="5">
        <v>150</v>
      </c>
      <c r="C65" s="5" t="s">
        <v>8</v>
      </c>
      <c r="D65" s="5">
        <f>INDEX(energet_triedy!$C$11:$I$12,MATCH($A65,energet_triedy!$B$11:$B$12,FALSE),MATCH($C65,energet_triedy!$C$10:$I$10,FALSE))</f>
        <v>99.75</v>
      </c>
      <c r="E65" s="5">
        <f>INDEX(energet_triedy!$C$13:$I$14,MATCH($A65,energet_triedy!$B$13:$B$14,FALSE),MATCH($C65,energet_triedy!$C$10:$I$10,FALSE))</f>
        <v>49</v>
      </c>
      <c r="F65" s="5">
        <f t="shared" si="0"/>
        <v>14.9625</v>
      </c>
      <c r="G65" s="5">
        <f t="shared" si="1"/>
        <v>7.35</v>
      </c>
      <c r="H65" s="5">
        <f t="shared" si="2"/>
        <v>22.3125</v>
      </c>
    </row>
    <row r="66" spans="1:8" x14ac:dyDescent="0.25">
      <c r="A66" s="3" t="s">
        <v>3</v>
      </c>
      <c r="B66" s="5">
        <v>200</v>
      </c>
      <c r="C66" s="5" t="s">
        <v>8</v>
      </c>
      <c r="D66" s="5">
        <f>INDEX(energet_triedy!$C$11:$I$12,MATCH($A66,energet_triedy!$B$11:$B$12,FALSE),MATCH($C66,energet_triedy!$C$10:$I$10,FALSE))</f>
        <v>99.75</v>
      </c>
      <c r="E66" s="5">
        <f>INDEX(energet_triedy!$C$13:$I$14,MATCH($A66,energet_triedy!$B$13:$B$14,FALSE),MATCH($C66,energet_triedy!$C$10:$I$10,FALSE))</f>
        <v>49</v>
      </c>
      <c r="F66" s="5">
        <f t="shared" si="0"/>
        <v>19.95</v>
      </c>
      <c r="G66" s="5">
        <f t="shared" si="1"/>
        <v>9.8000000000000007</v>
      </c>
      <c r="H66" s="5">
        <f t="shared" si="2"/>
        <v>29.75</v>
      </c>
    </row>
    <row r="67" spans="1:8" x14ac:dyDescent="0.25">
      <c r="A67" s="3" t="s">
        <v>3</v>
      </c>
      <c r="B67" s="5">
        <v>250</v>
      </c>
      <c r="C67" s="5" t="s">
        <v>8</v>
      </c>
      <c r="D67" s="5">
        <f>INDEX(energet_triedy!$C$11:$I$12,MATCH($A67,energet_triedy!$B$11:$B$12,FALSE),MATCH($C67,energet_triedy!$C$10:$I$10,FALSE))</f>
        <v>99.75</v>
      </c>
      <c r="E67" s="5">
        <f>INDEX(energet_triedy!$C$13:$I$14,MATCH($A67,energet_triedy!$B$13:$B$14,FALSE),MATCH($C67,energet_triedy!$C$10:$I$10,FALSE))</f>
        <v>49</v>
      </c>
      <c r="F67" s="5">
        <f t="shared" ref="F67:F85" si="3">D67*$B67/1000</f>
        <v>24.9375</v>
      </c>
      <c r="G67" s="5">
        <f t="shared" ref="G67:G85" si="4">E67*$B67/1000</f>
        <v>12.25</v>
      </c>
      <c r="H67" s="5">
        <f t="shared" ref="H67:H85" si="5">G67+F67</f>
        <v>37.1875</v>
      </c>
    </row>
    <row r="68" spans="1:8" x14ac:dyDescent="0.25">
      <c r="A68" s="3" t="s">
        <v>3</v>
      </c>
      <c r="B68" s="5">
        <v>60</v>
      </c>
      <c r="C68" s="5" t="s">
        <v>9</v>
      </c>
      <c r="D68" s="5">
        <f>INDEX(energet_triedy!$C$11:$I$12,MATCH($A68,energet_triedy!$B$11:$B$12,FALSE),MATCH($C68,energet_triedy!$C$10:$I$10,FALSE))</f>
        <v>126.5</v>
      </c>
      <c r="E68" s="5">
        <f>INDEX(energet_triedy!$C$13:$I$14,MATCH($A68,energet_triedy!$B$13:$B$14,FALSE),MATCH($C68,energet_triedy!$C$10:$I$10,FALSE))</f>
        <v>62</v>
      </c>
      <c r="F68" s="5">
        <f t="shared" si="3"/>
        <v>7.59</v>
      </c>
      <c r="G68" s="5">
        <f t="shared" si="4"/>
        <v>3.72</v>
      </c>
      <c r="H68" s="5">
        <f t="shared" si="5"/>
        <v>11.31</v>
      </c>
    </row>
    <row r="69" spans="1:8" x14ac:dyDescent="0.25">
      <c r="A69" s="3" t="s">
        <v>3</v>
      </c>
      <c r="B69" s="5">
        <v>80</v>
      </c>
      <c r="C69" s="5" t="s">
        <v>9</v>
      </c>
      <c r="D69" s="5">
        <f>INDEX(energet_triedy!$C$11:$I$12,MATCH($A69,energet_triedy!$B$11:$B$12,FALSE),MATCH($C69,energet_triedy!$C$10:$I$10,FALSE))</f>
        <v>126.5</v>
      </c>
      <c r="E69" s="5">
        <f>INDEX(energet_triedy!$C$13:$I$14,MATCH($A69,energet_triedy!$B$13:$B$14,FALSE),MATCH($C69,energet_triedy!$C$10:$I$10,FALSE))</f>
        <v>62</v>
      </c>
      <c r="F69" s="5">
        <f t="shared" si="3"/>
        <v>10.119999999999999</v>
      </c>
      <c r="G69" s="5">
        <f t="shared" si="4"/>
        <v>4.96</v>
      </c>
      <c r="H69" s="5">
        <f t="shared" si="5"/>
        <v>15.079999999999998</v>
      </c>
    </row>
    <row r="70" spans="1:8" x14ac:dyDescent="0.25">
      <c r="A70" s="3" t="s">
        <v>3</v>
      </c>
      <c r="B70" s="5">
        <v>100</v>
      </c>
      <c r="C70" s="5" t="s">
        <v>9</v>
      </c>
      <c r="D70" s="5">
        <f>INDEX(energet_triedy!$C$11:$I$12,MATCH($A70,energet_triedy!$B$11:$B$12,FALSE),MATCH($C70,energet_triedy!$C$10:$I$10,FALSE))</f>
        <v>126.5</v>
      </c>
      <c r="E70" s="5">
        <f>INDEX(energet_triedy!$C$13:$I$14,MATCH($A70,energet_triedy!$B$13:$B$14,FALSE),MATCH($C70,energet_triedy!$C$10:$I$10,FALSE))</f>
        <v>62</v>
      </c>
      <c r="F70" s="5">
        <f t="shared" si="3"/>
        <v>12.65</v>
      </c>
      <c r="G70" s="5">
        <f t="shared" si="4"/>
        <v>6.2</v>
      </c>
      <c r="H70" s="5">
        <f t="shared" si="5"/>
        <v>18.850000000000001</v>
      </c>
    </row>
    <row r="71" spans="1:8" x14ac:dyDescent="0.25">
      <c r="A71" s="3" t="s">
        <v>3</v>
      </c>
      <c r="B71" s="5">
        <v>150</v>
      </c>
      <c r="C71" s="5" t="s">
        <v>9</v>
      </c>
      <c r="D71" s="5">
        <f>INDEX(energet_triedy!$C$11:$I$12,MATCH($A71,energet_triedy!$B$11:$B$12,FALSE),MATCH($C71,energet_triedy!$C$10:$I$10,FALSE))</f>
        <v>126.5</v>
      </c>
      <c r="E71" s="5">
        <f>INDEX(energet_triedy!$C$13:$I$14,MATCH($A71,energet_triedy!$B$13:$B$14,FALSE),MATCH($C71,energet_triedy!$C$10:$I$10,FALSE))</f>
        <v>62</v>
      </c>
      <c r="F71" s="5">
        <f t="shared" si="3"/>
        <v>18.975000000000001</v>
      </c>
      <c r="G71" s="5">
        <f t="shared" si="4"/>
        <v>9.3000000000000007</v>
      </c>
      <c r="H71" s="5">
        <f t="shared" si="5"/>
        <v>28.275000000000002</v>
      </c>
    </row>
    <row r="72" spans="1:8" x14ac:dyDescent="0.25">
      <c r="A72" s="3" t="s">
        <v>3</v>
      </c>
      <c r="B72" s="5">
        <v>200</v>
      </c>
      <c r="C72" s="5" t="s">
        <v>9</v>
      </c>
      <c r="D72" s="5">
        <f>INDEX(energet_triedy!$C$11:$I$12,MATCH($A72,energet_triedy!$B$11:$B$12,FALSE),MATCH($C72,energet_triedy!$C$10:$I$10,FALSE))</f>
        <v>126.5</v>
      </c>
      <c r="E72" s="5">
        <f>INDEX(energet_triedy!$C$13:$I$14,MATCH($A72,energet_triedy!$B$13:$B$14,FALSE),MATCH($C72,energet_triedy!$C$10:$I$10,FALSE))</f>
        <v>62</v>
      </c>
      <c r="F72" s="5">
        <f t="shared" si="3"/>
        <v>25.3</v>
      </c>
      <c r="G72" s="5">
        <f t="shared" si="4"/>
        <v>12.4</v>
      </c>
      <c r="H72" s="5">
        <f t="shared" si="5"/>
        <v>37.700000000000003</v>
      </c>
    </row>
    <row r="73" spans="1:8" x14ac:dyDescent="0.25">
      <c r="A73" s="3" t="s">
        <v>3</v>
      </c>
      <c r="B73" s="5">
        <v>250</v>
      </c>
      <c r="C73" s="5" t="s">
        <v>9</v>
      </c>
      <c r="D73" s="5">
        <f>INDEX(energet_triedy!$C$11:$I$12,MATCH($A73,energet_triedy!$B$11:$B$12,FALSE),MATCH($C73,energet_triedy!$C$10:$I$10,FALSE))</f>
        <v>126.5</v>
      </c>
      <c r="E73" s="5">
        <f>INDEX(energet_triedy!$C$13:$I$14,MATCH($A73,energet_triedy!$B$13:$B$14,FALSE),MATCH($C73,energet_triedy!$C$10:$I$10,FALSE))</f>
        <v>62</v>
      </c>
      <c r="F73" s="5">
        <f t="shared" si="3"/>
        <v>31.625</v>
      </c>
      <c r="G73" s="5">
        <f t="shared" si="4"/>
        <v>15.5</v>
      </c>
      <c r="H73" s="5">
        <f t="shared" si="5"/>
        <v>47.125</v>
      </c>
    </row>
    <row r="74" spans="1:8" x14ac:dyDescent="0.25">
      <c r="A74" s="3" t="s">
        <v>3</v>
      </c>
      <c r="B74" s="5">
        <v>60</v>
      </c>
      <c r="C74" s="5" t="s">
        <v>10</v>
      </c>
      <c r="D74" s="5">
        <f>INDEX(energet_triedy!$C$11:$I$12,MATCH($A74,energet_triedy!$B$11:$B$12,FALSE),MATCH($C74,energet_triedy!$C$10:$I$10,FALSE))</f>
        <v>152.75</v>
      </c>
      <c r="E74" s="5">
        <f>INDEX(energet_triedy!$C$13:$I$14,MATCH($A74,energet_triedy!$B$13:$B$14,FALSE),MATCH($C74,energet_triedy!$C$10:$I$10,FALSE))</f>
        <v>75</v>
      </c>
      <c r="F74" s="5">
        <f t="shared" si="3"/>
        <v>9.1649999999999991</v>
      </c>
      <c r="G74" s="5">
        <f t="shared" si="4"/>
        <v>4.5</v>
      </c>
      <c r="H74" s="5">
        <f t="shared" si="5"/>
        <v>13.664999999999999</v>
      </c>
    </row>
    <row r="75" spans="1:8" x14ac:dyDescent="0.25">
      <c r="A75" s="3" t="s">
        <v>3</v>
      </c>
      <c r="B75" s="5">
        <v>80</v>
      </c>
      <c r="C75" s="5" t="s">
        <v>10</v>
      </c>
      <c r="D75" s="5">
        <f>INDEX(energet_triedy!$C$11:$I$12,MATCH($A75,energet_triedy!$B$11:$B$12,FALSE),MATCH($C75,energet_triedy!$C$10:$I$10,FALSE))</f>
        <v>152.75</v>
      </c>
      <c r="E75" s="5">
        <f>INDEX(energet_triedy!$C$13:$I$14,MATCH($A75,energet_triedy!$B$13:$B$14,FALSE),MATCH($C75,energet_triedy!$C$10:$I$10,FALSE))</f>
        <v>75</v>
      </c>
      <c r="F75" s="5">
        <f t="shared" si="3"/>
        <v>12.22</v>
      </c>
      <c r="G75" s="5">
        <f t="shared" si="4"/>
        <v>6</v>
      </c>
      <c r="H75" s="5">
        <f t="shared" si="5"/>
        <v>18.22</v>
      </c>
    </row>
    <row r="76" spans="1:8" x14ac:dyDescent="0.25">
      <c r="A76" s="3" t="s">
        <v>3</v>
      </c>
      <c r="B76" s="5">
        <v>100</v>
      </c>
      <c r="C76" s="5" t="s">
        <v>10</v>
      </c>
      <c r="D76" s="5">
        <f>INDEX(energet_triedy!$C$11:$I$12,MATCH($A76,energet_triedy!$B$11:$B$12,FALSE),MATCH($C76,energet_triedy!$C$10:$I$10,FALSE))</f>
        <v>152.75</v>
      </c>
      <c r="E76" s="5">
        <f>INDEX(energet_triedy!$C$13:$I$14,MATCH($A76,energet_triedy!$B$13:$B$14,FALSE),MATCH($C76,energet_triedy!$C$10:$I$10,FALSE))</f>
        <v>75</v>
      </c>
      <c r="F76" s="5">
        <f t="shared" si="3"/>
        <v>15.275</v>
      </c>
      <c r="G76" s="5">
        <f t="shared" si="4"/>
        <v>7.5</v>
      </c>
      <c r="H76" s="5">
        <f t="shared" si="5"/>
        <v>22.774999999999999</v>
      </c>
    </row>
    <row r="77" spans="1:8" x14ac:dyDescent="0.25">
      <c r="A77" s="3" t="s">
        <v>3</v>
      </c>
      <c r="B77" s="5">
        <v>150</v>
      </c>
      <c r="C77" s="5" t="s">
        <v>10</v>
      </c>
      <c r="D77" s="5">
        <f>INDEX(energet_triedy!$C$11:$I$12,MATCH($A77,energet_triedy!$B$11:$B$12,FALSE),MATCH($C77,energet_triedy!$C$10:$I$10,FALSE))</f>
        <v>152.75</v>
      </c>
      <c r="E77" s="5">
        <f>INDEX(energet_triedy!$C$13:$I$14,MATCH($A77,energet_triedy!$B$13:$B$14,FALSE),MATCH($C77,energet_triedy!$C$10:$I$10,FALSE))</f>
        <v>75</v>
      </c>
      <c r="F77" s="5">
        <f t="shared" si="3"/>
        <v>22.912500000000001</v>
      </c>
      <c r="G77" s="5">
        <f t="shared" si="4"/>
        <v>11.25</v>
      </c>
      <c r="H77" s="5">
        <f t="shared" si="5"/>
        <v>34.162500000000001</v>
      </c>
    </row>
    <row r="78" spans="1:8" x14ac:dyDescent="0.25">
      <c r="A78" s="3" t="s">
        <v>3</v>
      </c>
      <c r="B78" s="5">
        <v>200</v>
      </c>
      <c r="C78" s="5" t="s">
        <v>10</v>
      </c>
      <c r="D78" s="5">
        <f>INDEX(energet_triedy!$C$11:$I$12,MATCH($A78,energet_triedy!$B$11:$B$12,FALSE),MATCH($C78,energet_triedy!$C$10:$I$10,FALSE))</f>
        <v>152.75</v>
      </c>
      <c r="E78" s="5">
        <f>INDEX(energet_triedy!$C$13:$I$14,MATCH($A78,energet_triedy!$B$13:$B$14,FALSE),MATCH($C78,energet_triedy!$C$10:$I$10,FALSE))</f>
        <v>75</v>
      </c>
      <c r="F78" s="5">
        <f t="shared" si="3"/>
        <v>30.55</v>
      </c>
      <c r="G78" s="5">
        <f t="shared" si="4"/>
        <v>15</v>
      </c>
      <c r="H78" s="5">
        <f t="shared" si="5"/>
        <v>45.55</v>
      </c>
    </row>
    <row r="79" spans="1:8" x14ac:dyDescent="0.25">
      <c r="A79" s="3" t="s">
        <v>3</v>
      </c>
      <c r="B79" s="5">
        <v>250</v>
      </c>
      <c r="C79" s="5" t="s">
        <v>10</v>
      </c>
      <c r="D79" s="5">
        <f>INDEX(energet_triedy!$C$11:$I$12,MATCH($A79,energet_triedy!$B$11:$B$12,FALSE),MATCH($C79,energet_triedy!$C$10:$I$10,FALSE))</f>
        <v>152.75</v>
      </c>
      <c r="E79" s="5">
        <f>INDEX(energet_triedy!$C$13:$I$14,MATCH($A79,energet_triedy!$B$13:$B$14,FALSE),MATCH($C79,energet_triedy!$C$10:$I$10,FALSE))</f>
        <v>75</v>
      </c>
      <c r="F79" s="5">
        <f t="shared" si="3"/>
        <v>38.1875</v>
      </c>
      <c r="G79" s="5">
        <f t="shared" si="4"/>
        <v>18.75</v>
      </c>
      <c r="H79" s="5">
        <f t="shared" si="5"/>
        <v>56.9375</v>
      </c>
    </row>
    <row r="80" spans="1:8" x14ac:dyDescent="0.25">
      <c r="A80" s="3" t="s">
        <v>3</v>
      </c>
      <c r="B80" s="5">
        <v>60</v>
      </c>
      <c r="C80" s="5" t="s">
        <v>11</v>
      </c>
      <c r="D80" s="5">
        <f>INDEX(energet_triedy!$C$11:$I$12,MATCH($A80,energet_triedy!$B$11:$B$12,FALSE),MATCH($C80,energet_triedy!$C$10:$I$10,FALSE))</f>
        <v>218.61754709049637</v>
      </c>
      <c r="E80" s="5">
        <f>INDEX(energet_triedy!$C$13:$I$14,MATCH($A80,energet_triedy!$B$13:$B$14,FALSE),MATCH($C80,energet_triedy!$C$10:$I$10,FALSE))</f>
        <v>120.067302096159</v>
      </c>
      <c r="F80" s="5">
        <f t="shared" si="3"/>
        <v>13.117052825429782</v>
      </c>
      <c r="G80" s="5">
        <f t="shared" si="4"/>
        <v>7.2040381257695403</v>
      </c>
      <c r="H80" s="5">
        <f t="shared" si="5"/>
        <v>20.321090951199324</v>
      </c>
    </row>
    <row r="81" spans="1:8" x14ac:dyDescent="0.25">
      <c r="A81" s="3" t="s">
        <v>3</v>
      </c>
      <c r="B81" s="5">
        <v>80</v>
      </c>
      <c r="C81" s="5" t="s">
        <v>11</v>
      </c>
      <c r="D81" s="5">
        <f>INDEX(energet_triedy!$C$11:$I$12,MATCH($A81,energet_triedy!$B$11:$B$12,FALSE),MATCH($C81,energet_triedy!$C$10:$I$10,FALSE))</f>
        <v>218.61754709049637</v>
      </c>
      <c r="E81" s="5">
        <f>INDEX(energet_triedy!$C$13:$I$14,MATCH($A81,energet_triedy!$B$13:$B$14,FALSE),MATCH($C81,energet_triedy!$C$10:$I$10,FALSE))</f>
        <v>120.067302096159</v>
      </c>
      <c r="F81" s="5">
        <f t="shared" si="3"/>
        <v>17.489403767239711</v>
      </c>
      <c r="G81" s="5">
        <f t="shared" si="4"/>
        <v>9.605384167692721</v>
      </c>
      <c r="H81" s="5">
        <f t="shared" si="5"/>
        <v>27.094787934932434</v>
      </c>
    </row>
    <row r="82" spans="1:8" x14ac:dyDescent="0.25">
      <c r="A82" s="3" t="s">
        <v>3</v>
      </c>
      <c r="B82" s="5">
        <v>100</v>
      </c>
      <c r="C82" s="5" t="s">
        <v>11</v>
      </c>
      <c r="D82" s="5">
        <f>INDEX(energet_triedy!$C$11:$I$12,MATCH($A82,energet_triedy!$B$11:$B$12,FALSE),MATCH($C82,energet_triedy!$C$10:$I$10,FALSE))</f>
        <v>218.61754709049637</v>
      </c>
      <c r="E82" s="5">
        <f>INDEX(energet_triedy!$C$13:$I$14,MATCH($A82,energet_triedy!$B$13:$B$14,FALSE),MATCH($C82,energet_triedy!$C$10:$I$10,FALSE))</f>
        <v>120.067302096159</v>
      </c>
      <c r="F82" s="5">
        <f t="shared" si="3"/>
        <v>21.861754709049638</v>
      </c>
      <c r="G82" s="5">
        <f t="shared" si="4"/>
        <v>12.006730209615901</v>
      </c>
      <c r="H82" s="5">
        <f t="shared" si="5"/>
        <v>33.868484918665537</v>
      </c>
    </row>
    <row r="83" spans="1:8" x14ac:dyDescent="0.25">
      <c r="A83" s="3" t="s">
        <v>3</v>
      </c>
      <c r="B83" s="5">
        <v>150</v>
      </c>
      <c r="C83" s="5" t="s">
        <v>11</v>
      </c>
      <c r="D83" s="5">
        <f>INDEX(energet_triedy!$C$11:$I$12,MATCH($A83,energet_triedy!$B$11:$B$12,FALSE),MATCH($C83,energet_triedy!$C$10:$I$10,FALSE))</f>
        <v>218.61754709049637</v>
      </c>
      <c r="E83" s="5">
        <f>INDEX(energet_triedy!$C$13:$I$14,MATCH($A83,energet_triedy!$B$13:$B$14,FALSE),MATCH($C83,energet_triedy!$C$10:$I$10,FALSE))</f>
        <v>120.067302096159</v>
      </c>
      <c r="F83" s="5">
        <f t="shared" si="3"/>
        <v>32.792632063574459</v>
      </c>
      <c r="G83" s="5">
        <f t="shared" si="4"/>
        <v>18.010095314423847</v>
      </c>
      <c r="H83" s="5">
        <f t="shared" si="5"/>
        <v>50.802727377998309</v>
      </c>
    </row>
    <row r="84" spans="1:8" x14ac:dyDescent="0.25">
      <c r="A84" s="3" t="s">
        <v>3</v>
      </c>
      <c r="B84" s="5">
        <v>200</v>
      </c>
      <c r="C84" s="5" t="s">
        <v>11</v>
      </c>
      <c r="D84" s="5">
        <f>INDEX(energet_triedy!$C$11:$I$12,MATCH($A84,energet_triedy!$B$11:$B$12,FALSE),MATCH($C84,energet_triedy!$C$10:$I$10,FALSE))</f>
        <v>218.61754709049637</v>
      </c>
      <c r="E84" s="5">
        <f>INDEX(energet_triedy!$C$13:$I$14,MATCH($A84,energet_triedy!$B$13:$B$14,FALSE),MATCH($C84,energet_triedy!$C$10:$I$10,FALSE))</f>
        <v>120.067302096159</v>
      </c>
      <c r="F84" s="5">
        <f t="shared" si="3"/>
        <v>43.723509418099276</v>
      </c>
      <c r="G84" s="5">
        <f t="shared" si="4"/>
        <v>24.013460419231802</v>
      </c>
      <c r="H84" s="5">
        <f t="shared" si="5"/>
        <v>67.736969837331074</v>
      </c>
    </row>
    <row r="85" spans="1:8" x14ac:dyDescent="0.25">
      <c r="A85" s="3" t="s">
        <v>3</v>
      </c>
      <c r="B85" s="5">
        <v>250</v>
      </c>
      <c r="C85" s="5" t="s">
        <v>11</v>
      </c>
      <c r="D85" s="5">
        <f>INDEX(energet_triedy!$C$11:$I$12,MATCH($A85,energet_triedy!$B$11:$B$12,FALSE),MATCH($C85,energet_triedy!$C$10:$I$10,FALSE))</f>
        <v>218.61754709049637</v>
      </c>
      <c r="E85" s="5">
        <f>INDEX(energet_triedy!$C$13:$I$14,MATCH($A85,energet_triedy!$B$13:$B$14,FALSE),MATCH($C85,energet_triedy!$C$10:$I$10,FALSE))</f>
        <v>120.067302096159</v>
      </c>
      <c r="F85" s="5">
        <f t="shared" si="3"/>
        <v>54.654386772624093</v>
      </c>
      <c r="G85" s="5">
        <f t="shared" si="4"/>
        <v>30.016825524039749</v>
      </c>
      <c r="H85" s="5">
        <f t="shared" si="5"/>
        <v>84.671212296663839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58399-3048-42F2-B0D5-AF293C966ED6}">
  <dimension ref="A1:K22"/>
  <sheetViews>
    <sheetView zoomScale="115" zoomScaleNormal="115" workbookViewId="0">
      <selection activeCell="L19" sqref="L19"/>
    </sheetView>
  </sheetViews>
  <sheetFormatPr defaultRowHeight="16.5" x14ac:dyDescent="0.3"/>
  <cols>
    <col min="1" max="1" width="12.85546875" style="1" customWidth="1"/>
    <col min="2" max="2" width="13.5703125" style="1" customWidth="1"/>
    <col min="3" max="3" width="9.140625" style="1"/>
    <col min="4" max="8" width="9.42578125" style="1" bestFit="1" customWidth="1"/>
    <col min="9" max="9" width="11.42578125" style="1" bestFit="1" customWidth="1"/>
    <col min="10" max="16384" width="9.140625" style="1"/>
  </cols>
  <sheetData>
    <row r="1" spans="1:11" x14ac:dyDescent="0.3">
      <c r="A1" s="8" t="s">
        <v>14</v>
      </c>
      <c r="B1" s="8"/>
      <c r="C1" s="10">
        <v>0.75</v>
      </c>
    </row>
    <row r="2" spans="1:11" x14ac:dyDescent="0.3">
      <c r="A2" s="8"/>
      <c r="B2" s="8"/>
    </row>
    <row r="3" spans="1:11" x14ac:dyDescent="0.3">
      <c r="A3" s="13" t="s">
        <v>12</v>
      </c>
      <c r="B3" s="13" t="s">
        <v>0</v>
      </c>
      <c r="C3" s="11" t="s">
        <v>5</v>
      </c>
      <c r="D3" s="11" t="s">
        <v>6</v>
      </c>
      <c r="E3" s="11" t="s">
        <v>7</v>
      </c>
      <c r="F3" s="11" t="s">
        <v>8</v>
      </c>
      <c r="G3" s="11" t="s">
        <v>9</v>
      </c>
      <c r="H3" s="11" t="s">
        <v>10</v>
      </c>
      <c r="I3" s="11" t="s">
        <v>11</v>
      </c>
    </row>
    <row r="4" spans="1:11" x14ac:dyDescent="0.3">
      <c r="A4" s="9" t="s">
        <v>13</v>
      </c>
      <c r="B4" s="9" t="s">
        <v>1</v>
      </c>
      <c r="C4" s="12">
        <v>43</v>
      </c>
      <c r="D4" s="12">
        <v>86</v>
      </c>
      <c r="E4" s="12">
        <v>129</v>
      </c>
      <c r="F4" s="12">
        <v>172</v>
      </c>
      <c r="G4" s="12">
        <v>215</v>
      </c>
      <c r="H4" s="12">
        <v>258</v>
      </c>
      <c r="I4" s="12">
        <v>258</v>
      </c>
    </row>
    <row r="5" spans="1:11" ht="15" customHeight="1" x14ac:dyDescent="0.3">
      <c r="A5" s="9" t="s">
        <v>13</v>
      </c>
      <c r="B5" s="9" t="s">
        <v>3</v>
      </c>
      <c r="C5" s="12">
        <v>27</v>
      </c>
      <c r="D5" s="12">
        <v>53</v>
      </c>
      <c r="E5" s="12">
        <v>80</v>
      </c>
      <c r="F5" s="12">
        <v>106</v>
      </c>
      <c r="G5" s="12">
        <v>133</v>
      </c>
      <c r="H5" s="12">
        <v>159</v>
      </c>
      <c r="I5" s="12">
        <v>159</v>
      </c>
    </row>
    <row r="6" spans="1:11" x14ac:dyDescent="0.3">
      <c r="A6" s="1" t="s">
        <v>15</v>
      </c>
      <c r="B6" s="9" t="s">
        <v>1</v>
      </c>
      <c r="C6" s="5">
        <v>12</v>
      </c>
      <c r="D6" s="5">
        <v>24</v>
      </c>
      <c r="E6" s="5">
        <v>36</v>
      </c>
      <c r="F6" s="5">
        <v>48</v>
      </c>
      <c r="G6" s="5">
        <v>60</v>
      </c>
      <c r="H6" s="5">
        <v>72</v>
      </c>
      <c r="I6" s="5">
        <v>72</v>
      </c>
    </row>
    <row r="7" spans="1:11" x14ac:dyDescent="0.3">
      <c r="A7" s="1" t="s">
        <v>15</v>
      </c>
      <c r="B7" s="9" t="s">
        <v>3</v>
      </c>
      <c r="C7" s="5">
        <v>13</v>
      </c>
      <c r="D7" s="5">
        <v>26</v>
      </c>
      <c r="E7" s="5">
        <v>39</v>
      </c>
      <c r="F7" s="5">
        <v>52</v>
      </c>
      <c r="G7" s="5">
        <v>65</v>
      </c>
      <c r="H7" s="5">
        <v>78</v>
      </c>
      <c r="I7" s="5">
        <v>78</v>
      </c>
    </row>
    <row r="9" spans="1:11" x14ac:dyDescent="0.3">
      <c r="A9" s="13" t="s">
        <v>16</v>
      </c>
    </row>
    <row r="10" spans="1:11" x14ac:dyDescent="0.3">
      <c r="A10" s="13" t="s">
        <v>12</v>
      </c>
      <c r="B10" s="13" t="s">
        <v>0</v>
      </c>
      <c r="C10" s="11" t="s">
        <v>5</v>
      </c>
      <c r="D10" s="11" t="s">
        <v>6</v>
      </c>
      <c r="E10" s="11" t="s">
        <v>7</v>
      </c>
      <c r="F10" s="11" t="s">
        <v>8</v>
      </c>
      <c r="G10" s="11" t="s">
        <v>9</v>
      </c>
      <c r="H10" s="11" t="s">
        <v>10</v>
      </c>
      <c r="I10" s="11" t="s">
        <v>11</v>
      </c>
      <c r="K10" s="41"/>
    </row>
    <row r="11" spans="1:11" x14ac:dyDescent="0.3">
      <c r="A11" s="9" t="s">
        <v>13</v>
      </c>
      <c r="B11" s="9" t="s">
        <v>1</v>
      </c>
      <c r="C11" s="38">
        <f>$C$1*C4</f>
        <v>32.25</v>
      </c>
      <c r="D11" s="38">
        <f t="shared" ref="D11:H14" si="0">$C$1*(D4-C4-1)+C4+1</f>
        <v>75.5</v>
      </c>
      <c r="E11" s="38">
        <f t="shared" si="0"/>
        <v>118.5</v>
      </c>
      <c r="F11" s="38">
        <f t="shared" si="0"/>
        <v>161.5</v>
      </c>
      <c r="G11" s="38">
        <f t="shared" si="0"/>
        <v>204.5</v>
      </c>
      <c r="H11" s="38">
        <f t="shared" si="0"/>
        <v>247.5</v>
      </c>
      <c r="I11" s="38">
        <v>389.81250413577271</v>
      </c>
      <c r="J11" s="1">
        <f>I11/H4</f>
        <v>1.5109011788208244</v>
      </c>
    </row>
    <row r="12" spans="1:11" x14ac:dyDescent="0.3">
      <c r="A12" s="9" t="s">
        <v>13</v>
      </c>
      <c r="B12" s="9" t="s">
        <v>3</v>
      </c>
      <c r="C12" s="38">
        <f t="shared" ref="C12:C14" si="1">$C$1*C5</f>
        <v>20.25</v>
      </c>
      <c r="D12" s="38">
        <f t="shared" si="0"/>
        <v>46.75</v>
      </c>
      <c r="E12" s="38">
        <f t="shared" si="0"/>
        <v>73.5</v>
      </c>
      <c r="F12" s="38">
        <f t="shared" si="0"/>
        <v>99.75</v>
      </c>
      <c r="G12" s="38">
        <f t="shared" si="0"/>
        <v>126.5</v>
      </c>
      <c r="H12" s="38">
        <f t="shared" si="0"/>
        <v>152.75</v>
      </c>
      <c r="I12" s="38">
        <v>218.61754709049637</v>
      </c>
      <c r="J12" s="1">
        <f>I12/H5</f>
        <v>1.3749531263553232</v>
      </c>
    </row>
    <row r="13" spans="1:11" x14ac:dyDescent="0.3">
      <c r="A13" s="1" t="s">
        <v>15</v>
      </c>
      <c r="B13" s="9" t="s">
        <v>1</v>
      </c>
      <c r="C13" s="38">
        <f t="shared" si="1"/>
        <v>9</v>
      </c>
      <c r="D13" s="38">
        <f t="shared" si="0"/>
        <v>21.25</v>
      </c>
      <c r="E13" s="38">
        <f t="shared" si="0"/>
        <v>33.25</v>
      </c>
      <c r="F13" s="38">
        <f t="shared" si="0"/>
        <v>45.25</v>
      </c>
      <c r="G13" s="38">
        <f t="shared" si="0"/>
        <v>57.25</v>
      </c>
      <c r="H13" s="38">
        <f t="shared" si="0"/>
        <v>69.25</v>
      </c>
      <c r="I13" s="38">
        <v>111.07479517760194</v>
      </c>
      <c r="J13" s="1">
        <f>I13/H6</f>
        <v>1.5427054885778047</v>
      </c>
    </row>
    <row r="14" spans="1:11" x14ac:dyDescent="0.3">
      <c r="A14" s="1" t="s">
        <v>15</v>
      </c>
      <c r="B14" s="9" t="s">
        <v>3</v>
      </c>
      <c r="C14" s="38">
        <f t="shared" si="1"/>
        <v>9.75</v>
      </c>
      <c r="D14" s="38">
        <f t="shared" si="0"/>
        <v>23</v>
      </c>
      <c r="E14" s="38">
        <f t="shared" si="0"/>
        <v>36</v>
      </c>
      <c r="F14" s="38">
        <f t="shared" si="0"/>
        <v>49</v>
      </c>
      <c r="G14" s="38">
        <f t="shared" si="0"/>
        <v>62</v>
      </c>
      <c r="H14" s="38">
        <f t="shared" si="0"/>
        <v>75</v>
      </c>
      <c r="I14" s="38">
        <v>120.067302096159</v>
      </c>
      <c r="J14" s="1">
        <f>I14/H7</f>
        <v>1.5393243858481922</v>
      </c>
    </row>
    <row r="17" spans="4:9" x14ac:dyDescent="0.3">
      <c r="D17" s="30"/>
      <c r="E17" s="30"/>
      <c r="F17" s="30"/>
      <c r="G17" s="30"/>
      <c r="H17" s="30"/>
      <c r="I17" s="30"/>
    </row>
    <row r="18" spans="4:9" x14ac:dyDescent="0.3">
      <c r="D18" s="30"/>
      <c r="E18" s="30"/>
      <c r="F18" s="30"/>
      <c r="G18" s="30"/>
      <c r="H18" s="30"/>
      <c r="I18" s="30"/>
    </row>
    <row r="19" spans="4:9" x14ac:dyDescent="0.3">
      <c r="D19" s="30"/>
      <c r="E19" s="30"/>
      <c r="F19" s="30"/>
      <c r="G19" s="30"/>
      <c r="H19" s="30"/>
      <c r="I19" s="30"/>
    </row>
    <row r="20" spans="4:9" x14ac:dyDescent="0.3">
      <c r="D20" s="30"/>
      <c r="E20" s="30"/>
      <c r="F20" s="30"/>
      <c r="G20" s="30"/>
      <c r="H20" s="30"/>
      <c r="I20" s="30"/>
    </row>
    <row r="22" spans="4:9" x14ac:dyDescent="0.3">
      <c r="I22" s="4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CF805-89D8-47F7-97FA-EBA6DA0664E3}">
  <dimension ref="A1:W28"/>
  <sheetViews>
    <sheetView topLeftCell="A4" workbookViewId="0">
      <selection activeCell="I24" sqref="I24"/>
    </sheetView>
  </sheetViews>
  <sheetFormatPr defaultRowHeight="16.5" x14ac:dyDescent="0.3"/>
  <cols>
    <col min="1" max="1" width="20.28515625" style="1" customWidth="1"/>
    <col min="2" max="2" width="24.5703125" style="1" customWidth="1"/>
    <col min="3" max="3" width="10.85546875" style="1" customWidth="1"/>
    <col min="4" max="4" width="9.140625" style="1"/>
    <col min="5" max="5" width="14.28515625" style="1" customWidth="1"/>
    <col min="6" max="10" width="9.140625" style="1"/>
    <col min="11" max="11" width="12.140625" style="1" customWidth="1"/>
    <col min="12" max="14" width="9.140625" style="1"/>
    <col min="15" max="15" width="10.42578125" style="1" customWidth="1"/>
    <col min="16" max="16384" width="9.140625" style="1"/>
  </cols>
  <sheetData>
    <row r="1" spans="1:23" s="4" customFormat="1" ht="50.25" customHeight="1" x14ac:dyDescent="0.25">
      <c r="A1" s="7" t="s">
        <v>31</v>
      </c>
      <c r="B1" s="7" t="s">
        <v>30</v>
      </c>
      <c r="C1" s="7" t="s">
        <v>17</v>
      </c>
      <c r="D1" s="7" t="s">
        <v>18</v>
      </c>
      <c r="E1" s="7" t="s">
        <v>56</v>
      </c>
      <c r="K1" s="7" t="s">
        <v>24</v>
      </c>
      <c r="O1" s="7" t="s">
        <v>44</v>
      </c>
      <c r="R1" s="7" t="s">
        <v>50</v>
      </c>
      <c r="V1" s="7" t="s">
        <v>47</v>
      </c>
    </row>
    <row r="2" spans="1:23" x14ac:dyDescent="0.3">
      <c r="A2" s="1" t="s">
        <v>19</v>
      </c>
      <c r="B2" s="1" t="s">
        <v>29</v>
      </c>
      <c r="C2" s="14">
        <f>56.18*3.6/1000</f>
        <v>0.20224799999999998</v>
      </c>
      <c r="D2" s="15">
        <v>0.88</v>
      </c>
      <c r="E2" s="1">
        <f>582/8.6</f>
        <v>67.674418604651166</v>
      </c>
      <c r="K2" s="1" t="s">
        <v>36</v>
      </c>
      <c r="L2" s="1">
        <v>547.5</v>
      </c>
      <c r="M2" s="1" t="s">
        <v>37</v>
      </c>
    </row>
    <row r="3" spans="1:23" x14ac:dyDescent="0.3">
      <c r="A3" s="1" t="s">
        <v>19</v>
      </c>
      <c r="B3" s="1" t="s">
        <v>20</v>
      </c>
      <c r="C3" s="14">
        <f>56.18*3.6/1000</f>
        <v>0.20224799999999998</v>
      </c>
      <c r="D3" s="15">
        <v>0.91500000000000004</v>
      </c>
      <c r="E3" s="1">
        <f>582/8.6</f>
        <v>67.674418604651166</v>
      </c>
      <c r="K3" s="1" t="s">
        <v>38</v>
      </c>
      <c r="L3" s="1">
        <v>12.788</v>
      </c>
      <c r="M3" s="1" t="s">
        <v>40</v>
      </c>
      <c r="O3" s="1" t="s">
        <v>38</v>
      </c>
      <c r="P3" s="1">
        <v>6.99</v>
      </c>
      <c r="Q3" s="1" t="s">
        <v>40</v>
      </c>
      <c r="R3" s="1" t="s">
        <v>38</v>
      </c>
      <c r="S3" s="1">
        <v>7.79</v>
      </c>
      <c r="T3" s="1" t="s">
        <v>40</v>
      </c>
      <c r="U3" s="1" t="s">
        <v>55</v>
      </c>
      <c r="V3" s="1">
        <v>4.3099999999999996</v>
      </c>
      <c r="W3" s="1" t="s">
        <v>40</v>
      </c>
    </row>
    <row r="4" spans="1:23" x14ac:dyDescent="0.3">
      <c r="A4" s="1" t="s">
        <v>19</v>
      </c>
      <c r="B4" s="1" t="s">
        <v>21</v>
      </c>
      <c r="C4" s="14">
        <f>56.18*3.6/1000</f>
        <v>0.20224799999999998</v>
      </c>
      <c r="D4" s="15">
        <v>0.97</v>
      </c>
      <c r="E4" s="1">
        <f>582/8.6</f>
        <v>67.674418604651166</v>
      </c>
      <c r="K4" s="1" t="s">
        <v>39</v>
      </c>
      <c r="L4" s="1">
        <f>0.64*1.23</f>
        <v>0.78720000000000001</v>
      </c>
      <c r="M4" s="1" t="s">
        <v>41</v>
      </c>
      <c r="O4" s="1" t="s">
        <v>45</v>
      </c>
      <c r="P4" s="1">
        <v>0.52</v>
      </c>
      <c r="Q4" s="1" t="s">
        <v>46</v>
      </c>
      <c r="R4" s="1" t="s">
        <v>45</v>
      </c>
      <c r="S4" s="1">
        <v>0.52</v>
      </c>
      <c r="T4" s="1" t="s">
        <v>46</v>
      </c>
      <c r="U4" s="1" t="s">
        <v>45</v>
      </c>
      <c r="V4" s="1">
        <v>0.42</v>
      </c>
      <c r="W4" s="1" t="s">
        <v>46</v>
      </c>
    </row>
    <row r="5" spans="1:23" x14ac:dyDescent="0.3">
      <c r="A5" s="1" t="s">
        <v>24</v>
      </c>
      <c r="B5" s="1" t="s">
        <v>29</v>
      </c>
      <c r="C5" s="14">
        <f>65.44*3.6/1000</f>
        <v>0.23558400000000002</v>
      </c>
      <c r="D5" s="15">
        <v>0.88</v>
      </c>
      <c r="E5" s="1">
        <f>L8</f>
        <v>112.43417416156413</v>
      </c>
      <c r="K5" s="1" t="s">
        <v>48</v>
      </c>
      <c r="L5" s="1">
        <f>L2*L3</f>
        <v>7001.43</v>
      </c>
      <c r="M5" s="1" t="s">
        <v>53</v>
      </c>
      <c r="O5" s="1" t="s">
        <v>49</v>
      </c>
      <c r="P5" s="1">
        <f>P4/P3*1000</f>
        <v>74.391988555078683</v>
      </c>
      <c r="Q5" s="1" t="s">
        <v>43</v>
      </c>
      <c r="R5" s="1" t="s">
        <v>49</v>
      </c>
      <c r="S5" s="1">
        <f>S4/S3*1000</f>
        <v>66.752246469833125</v>
      </c>
      <c r="T5" s="1" t="s">
        <v>43</v>
      </c>
      <c r="V5" s="1">
        <f>V4/V3*1000</f>
        <v>97.447795823665899</v>
      </c>
      <c r="W5" s="1" t="s">
        <v>43</v>
      </c>
    </row>
    <row r="6" spans="1:23" x14ac:dyDescent="0.3">
      <c r="A6" s="1" t="s">
        <v>24</v>
      </c>
      <c r="B6" s="1" t="s">
        <v>20</v>
      </c>
      <c r="C6" s="14">
        <f>65.44*3.6/1000</f>
        <v>0.23558400000000002</v>
      </c>
      <c r="D6" s="15">
        <v>0.91500000000000004</v>
      </c>
      <c r="E6" s="1">
        <f>E5</f>
        <v>112.43417416156413</v>
      </c>
      <c r="K6" s="1" t="s">
        <v>61</v>
      </c>
      <c r="L6" s="1">
        <f>L4*1000</f>
        <v>787.2</v>
      </c>
      <c r="M6" s="1" t="s">
        <v>54</v>
      </c>
    </row>
    <row r="7" spans="1:23" x14ac:dyDescent="0.3">
      <c r="A7" s="1" t="s">
        <v>24</v>
      </c>
      <c r="B7" s="1" t="s">
        <v>21</v>
      </c>
      <c r="C7" s="14">
        <f>65.44*3.6/1000</f>
        <v>0.23558400000000002</v>
      </c>
      <c r="D7" s="15">
        <v>0.97</v>
      </c>
      <c r="E7" s="1">
        <f>E6</f>
        <v>112.43417416156413</v>
      </c>
      <c r="K7" s="1" t="s">
        <v>62</v>
      </c>
      <c r="L7" s="1">
        <f>L6/L5</f>
        <v>0.11243417416156413</v>
      </c>
      <c r="M7" s="1" t="s">
        <v>42</v>
      </c>
    </row>
    <row r="8" spans="1:23" x14ac:dyDescent="0.3">
      <c r="A8" s="1" t="s">
        <v>23</v>
      </c>
      <c r="B8" s="1" t="s">
        <v>29</v>
      </c>
      <c r="C8" s="14">
        <f>94.21*3.6/1000</f>
        <v>0.33915600000000001</v>
      </c>
      <c r="D8" s="15">
        <v>0.73499999999999999</v>
      </c>
      <c r="E8" s="1">
        <f>P5</f>
        <v>74.391988555078683</v>
      </c>
      <c r="K8" s="1" t="s">
        <v>49</v>
      </c>
      <c r="L8" s="1">
        <f>L7*1000</f>
        <v>112.43417416156413</v>
      </c>
      <c r="M8" s="1" t="s">
        <v>43</v>
      </c>
    </row>
    <row r="9" spans="1:23" x14ac:dyDescent="0.3">
      <c r="A9" s="1" t="s">
        <v>25</v>
      </c>
      <c r="B9" s="1" t="s">
        <v>29</v>
      </c>
      <c r="C9" s="14">
        <f>95.64*3.6/1000</f>
        <v>0.34430400000000005</v>
      </c>
      <c r="D9" s="15">
        <v>0.7</v>
      </c>
      <c r="E9" s="1">
        <f>V5</f>
        <v>97.447795823665899</v>
      </c>
    </row>
    <row r="10" spans="1:23" x14ac:dyDescent="0.3">
      <c r="A10" s="1" t="s">
        <v>26</v>
      </c>
      <c r="B10" s="1" t="s">
        <v>29</v>
      </c>
      <c r="C10" s="14">
        <f>107.41*3.6/1000</f>
        <v>0.38667599999999996</v>
      </c>
      <c r="D10" s="15">
        <v>0.73499999999999999</v>
      </c>
      <c r="E10" s="1">
        <f>S5</f>
        <v>66.752246469833125</v>
      </c>
    </row>
    <row r="11" spans="1:23" x14ac:dyDescent="0.3">
      <c r="A11" s="1" t="s">
        <v>27</v>
      </c>
      <c r="B11" s="1" t="s">
        <v>29</v>
      </c>
      <c r="C11" s="14">
        <f>74.63*3.6/1000</f>
        <v>0.26866800000000002</v>
      </c>
      <c r="D11" s="15">
        <v>0.83499999999999996</v>
      </c>
      <c r="E11" s="1">
        <f>L20</f>
        <v>59.730389637500366</v>
      </c>
      <c r="K11" s="13" t="s">
        <v>51</v>
      </c>
      <c r="O11" s="13" t="s">
        <v>52</v>
      </c>
    </row>
    <row r="12" spans="1:23" x14ac:dyDescent="0.3">
      <c r="A12" s="1" t="s">
        <v>27</v>
      </c>
      <c r="B12" s="1" t="s">
        <v>20</v>
      </c>
      <c r="C12" s="14">
        <f>74.63*3.6/1000</f>
        <v>0.26866800000000002</v>
      </c>
      <c r="D12" s="15">
        <v>0.89</v>
      </c>
      <c r="E12" s="1">
        <f>E11</f>
        <v>59.730389637500366</v>
      </c>
    </row>
    <row r="13" spans="1:23" x14ac:dyDescent="0.3">
      <c r="A13" s="1" t="s">
        <v>28</v>
      </c>
      <c r="B13" s="1" t="s">
        <v>29</v>
      </c>
      <c r="C13" s="14">
        <f>77.63*3.6/1000</f>
        <v>0.27946799999999999</v>
      </c>
      <c r="D13" s="15">
        <v>0.8</v>
      </c>
      <c r="E13" s="1">
        <f>P17</f>
        <v>41.023921804511282</v>
      </c>
      <c r="K13" s="1" t="s">
        <v>36</v>
      </c>
      <c r="L13" s="1">
        <v>910</v>
      </c>
      <c r="M13" s="1" t="s">
        <v>37</v>
      </c>
      <c r="O13" s="1" t="s">
        <v>36</v>
      </c>
      <c r="P13" s="1">
        <v>1050</v>
      </c>
      <c r="Q13" s="1" t="s">
        <v>37</v>
      </c>
    </row>
    <row r="14" spans="1:23" x14ac:dyDescent="0.3">
      <c r="A14" s="1" t="s">
        <v>34</v>
      </c>
      <c r="B14" s="1" t="s">
        <v>35</v>
      </c>
      <c r="C14" s="14">
        <f>C2</f>
        <v>0.20224799999999998</v>
      </c>
      <c r="D14" s="15">
        <v>1</v>
      </c>
      <c r="E14" s="1">
        <f>840/8.6</f>
        <v>97.674418604651166</v>
      </c>
      <c r="K14" s="1" t="s">
        <v>38</v>
      </c>
      <c r="L14" s="1">
        <v>11.67</v>
      </c>
      <c r="M14" s="1" t="s">
        <v>40</v>
      </c>
      <c r="O14" s="1" t="s">
        <v>38</v>
      </c>
      <c r="P14" s="1">
        <f>39.9/3.6</f>
        <v>11.083333333333332</v>
      </c>
      <c r="Q14" s="1" t="s">
        <v>40</v>
      </c>
    </row>
    <row r="15" spans="1:23" x14ac:dyDescent="0.3">
      <c r="K15" s="1" t="s">
        <v>58</v>
      </c>
      <c r="L15" s="1">
        <f>1.95216*1.23</f>
        <v>2.4011567999999999</v>
      </c>
      <c r="M15" s="1" t="s">
        <v>57</v>
      </c>
      <c r="O15" s="1" t="s">
        <v>63</v>
      </c>
      <c r="P15" s="1">
        <f>369.66*1.23</f>
        <v>454.68180000000001</v>
      </c>
      <c r="Q15" s="1" t="s">
        <v>65</v>
      </c>
    </row>
    <row r="16" spans="1:23" x14ac:dyDescent="0.3">
      <c r="K16" s="1" t="s">
        <v>60</v>
      </c>
      <c r="L16" s="1">
        <v>3.7854100000000002</v>
      </c>
      <c r="M16" s="1" t="s">
        <v>59</v>
      </c>
      <c r="O16" s="1" t="s">
        <v>48</v>
      </c>
      <c r="P16" s="1">
        <f>P14</f>
        <v>11.083333333333332</v>
      </c>
      <c r="Q16" s="1" t="s">
        <v>64</v>
      </c>
    </row>
    <row r="17" spans="1:17" x14ac:dyDescent="0.3">
      <c r="K17" s="1" t="s">
        <v>58</v>
      </c>
      <c r="L17" s="1">
        <f>L15/L16*1000</f>
        <v>634.31881883336268</v>
      </c>
      <c r="M17" s="1" t="s">
        <v>54</v>
      </c>
      <c r="O17" s="1" t="s">
        <v>49</v>
      </c>
      <c r="P17" s="1">
        <f>P15/P16</f>
        <v>41.023921804511282</v>
      </c>
      <c r="Q17" s="1" t="s">
        <v>43</v>
      </c>
    </row>
    <row r="18" spans="1:17" x14ac:dyDescent="0.3">
      <c r="K18" s="1" t="s">
        <v>48</v>
      </c>
      <c r="L18" s="1">
        <f>L13*L14</f>
        <v>10619.7</v>
      </c>
      <c r="M18" s="1" t="s">
        <v>53</v>
      </c>
    </row>
    <row r="19" spans="1:17" x14ac:dyDescent="0.3">
      <c r="K19" s="1" t="s">
        <v>62</v>
      </c>
      <c r="L19" s="1">
        <f>L17/L18</f>
        <v>5.9730389637500367E-2</v>
      </c>
      <c r="M19" s="1" t="s">
        <v>42</v>
      </c>
    </row>
    <row r="20" spans="1:17" x14ac:dyDescent="0.3">
      <c r="K20" s="1" t="s">
        <v>49</v>
      </c>
      <c r="L20" s="1">
        <f>L19*1000</f>
        <v>59.730389637500366</v>
      </c>
      <c r="M20" s="1" t="s">
        <v>43</v>
      </c>
    </row>
    <row r="24" spans="1:17" x14ac:dyDescent="0.3">
      <c r="A24" s="13" t="s">
        <v>135</v>
      </c>
    </row>
    <row r="26" spans="1:17" ht="49.5" x14ac:dyDescent="0.3">
      <c r="A26" s="4" t="s">
        <v>131</v>
      </c>
      <c r="B26" s="4" t="s">
        <v>130</v>
      </c>
      <c r="C26" s="4" t="s">
        <v>133</v>
      </c>
      <c r="D26" s="4" t="s">
        <v>129</v>
      </c>
      <c r="E26" s="4" t="s">
        <v>132</v>
      </c>
      <c r="F26" s="4" t="s">
        <v>134</v>
      </c>
    </row>
    <row r="27" spans="1:17" x14ac:dyDescent="0.3">
      <c r="A27" s="40">
        <v>725</v>
      </c>
      <c r="B27" s="40">
        <f>45.73/3.6</f>
        <v>12.702777777777776</v>
      </c>
      <c r="C27" s="40">
        <f>B27*A27</f>
        <v>9209.5138888888869</v>
      </c>
      <c r="D27" s="39">
        <f>69.79*3.6/1000</f>
        <v>0.25124400000000002</v>
      </c>
      <c r="E27" s="5">
        <f>D27*C27</f>
        <v>2313.8351074999996</v>
      </c>
      <c r="F27" s="5">
        <f>E27/1000</f>
        <v>2.3138351074999997</v>
      </c>
    </row>
    <row r="28" spans="1:17" x14ac:dyDescent="0.3">
      <c r="A28" s="40">
        <v>840</v>
      </c>
      <c r="B28" s="40">
        <f>42.21/3.6</f>
        <v>11.725</v>
      </c>
      <c r="C28" s="40">
        <f>B28*A28</f>
        <v>9849</v>
      </c>
      <c r="D28" s="39">
        <f>74.2*3.6/1000</f>
        <v>0.26712000000000002</v>
      </c>
      <c r="E28" s="5">
        <f>D28*C28</f>
        <v>2630.8648800000001</v>
      </c>
      <c r="F28" s="5">
        <f>E28/1000</f>
        <v>2.6308648800000003</v>
      </c>
    </row>
  </sheetData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E4C24-36CD-4E47-B904-D288DF2F9B4C}">
  <dimension ref="A1:D15"/>
  <sheetViews>
    <sheetView workbookViewId="0">
      <selection activeCell="D16" sqref="D16"/>
    </sheetView>
  </sheetViews>
  <sheetFormatPr defaultRowHeight="16.5" x14ac:dyDescent="0.3"/>
  <cols>
    <col min="1" max="1" width="23" style="1" customWidth="1"/>
    <col min="2" max="2" width="33.7109375" style="1" customWidth="1"/>
    <col min="3" max="3" width="14.28515625" style="1" customWidth="1"/>
    <col min="4" max="4" width="16" style="1" customWidth="1"/>
    <col min="5" max="16384" width="9.140625" style="1"/>
  </cols>
  <sheetData>
    <row r="1" spans="1:4" ht="17.25" thickBot="1" x14ac:dyDescent="0.35">
      <c r="A1" s="16" t="s">
        <v>67</v>
      </c>
      <c r="B1" s="17" t="s">
        <v>68</v>
      </c>
      <c r="C1" s="17" t="s">
        <v>69</v>
      </c>
      <c r="D1" s="17" t="s">
        <v>70</v>
      </c>
    </row>
    <row r="2" spans="1:4" ht="50.25" thickBot="1" x14ac:dyDescent="0.35">
      <c r="A2" s="18" t="s">
        <v>71</v>
      </c>
      <c r="B2" s="19" t="s">
        <v>72</v>
      </c>
      <c r="C2" s="19" t="s">
        <v>73</v>
      </c>
      <c r="D2" s="19" t="s">
        <v>74</v>
      </c>
    </row>
    <row r="3" spans="1:4" ht="33.75" thickBot="1" x14ac:dyDescent="0.35">
      <c r="A3" s="18" t="s">
        <v>75</v>
      </c>
      <c r="B3" s="19">
        <v>70</v>
      </c>
      <c r="C3" s="19">
        <v>2027</v>
      </c>
      <c r="D3" s="19" t="s">
        <v>76</v>
      </c>
    </row>
    <row r="4" spans="1:4" ht="50.25" thickBot="1" x14ac:dyDescent="0.35">
      <c r="A4" s="18" t="s">
        <v>77</v>
      </c>
      <c r="B4" s="19" t="s">
        <v>78</v>
      </c>
      <c r="C4" s="19" t="s">
        <v>79</v>
      </c>
      <c r="D4" s="19" t="s">
        <v>80</v>
      </c>
    </row>
    <row r="5" spans="1:4" ht="33.75" thickBot="1" x14ac:dyDescent="0.35">
      <c r="A5" s="18" t="s">
        <v>81</v>
      </c>
      <c r="B5" s="19" t="s">
        <v>82</v>
      </c>
      <c r="C5" s="19" t="s">
        <v>73</v>
      </c>
      <c r="D5" s="19" t="s">
        <v>83</v>
      </c>
    </row>
    <row r="6" spans="1:4" ht="50.25" thickBot="1" x14ac:dyDescent="0.35">
      <c r="A6" s="18" t="s">
        <v>84</v>
      </c>
      <c r="B6" s="19">
        <v>85</v>
      </c>
      <c r="C6" s="19">
        <v>2025</v>
      </c>
      <c r="D6" s="19" t="s">
        <v>85</v>
      </c>
    </row>
    <row r="8" spans="1:4" x14ac:dyDescent="0.3">
      <c r="A8" s="20"/>
      <c r="B8" s="21" t="s">
        <v>91</v>
      </c>
    </row>
    <row r="9" spans="1:4" x14ac:dyDescent="0.3">
      <c r="A9" s="22" t="s">
        <v>86</v>
      </c>
      <c r="B9" s="23">
        <f>45*1.23</f>
        <v>55.35</v>
      </c>
    </row>
    <row r="10" spans="1:4" x14ac:dyDescent="0.3">
      <c r="A10" s="22" t="s">
        <v>87</v>
      </c>
      <c r="B10" s="23">
        <f>70*1.23</f>
        <v>86.1</v>
      </c>
    </row>
    <row r="11" spans="1:4" x14ac:dyDescent="0.3">
      <c r="A11" s="22" t="s">
        <v>88</v>
      </c>
      <c r="B11" s="23">
        <f>122*1.23</f>
        <v>150.06</v>
      </c>
    </row>
    <row r="12" spans="1:4" x14ac:dyDescent="0.3">
      <c r="A12" s="22" t="s">
        <v>89</v>
      </c>
      <c r="B12" s="23">
        <f>160*1.23</f>
        <v>196.8</v>
      </c>
    </row>
    <row r="13" spans="1:4" x14ac:dyDescent="0.3">
      <c r="A13" s="22" t="s">
        <v>90</v>
      </c>
      <c r="B13" s="23">
        <f>85*1.23</f>
        <v>104.55</v>
      </c>
    </row>
    <row r="14" spans="1:4" x14ac:dyDescent="0.3">
      <c r="A14" s="1" t="s">
        <v>22</v>
      </c>
    </row>
    <row r="15" spans="1:4" x14ac:dyDescent="0.3">
      <c r="B15" s="1">
        <f>MEDIAN($B$9:$B$13)</f>
        <v>104.55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CA444D-1C41-453E-A56B-2DE84A27F0F8}">
  <dimension ref="A1:AJ85"/>
  <sheetViews>
    <sheetView zoomScale="115" zoomScaleNormal="115" workbookViewId="0">
      <selection activeCell="L8" sqref="L8"/>
    </sheetView>
  </sheetViews>
  <sheetFormatPr defaultRowHeight="16.5" x14ac:dyDescent="0.3"/>
  <cols>
    <col min="1" max="1" width="18.140625" style="1" customWidth="1"/>
    <col min="2" max="3" width="12.85546875" style="24" customWidth="1"/>
    <col min="4" max="5" width="9.140625" style="5"/>
    <col min="6" max="6" width="12.7109375" style="5" customWidth="1"/>
    <col min="7" max="7" width="15.42578125" style="5" customWidth="1"/>
    <col min="8" max="8" width="9.140625" style="5"/>
    <col min="9" max="9" width="10.42578125" style="5" bestFit="1" customWidth="1"/>
    <col min="10" max="11" width="10.5703125" style="5" customWidth="1"/>
    <col min="12" max="12" width="11.28515625" style="5" customWidth="1"/>
    <col min="13" max="36" width="9.140625" style="5"/>
    <col min="37" max="16384" width="9.140625" style="1"/>
  </cols>
  <sheetData>
    <row r="1" spans="1:36" s="2" customFormat="1" ht="49.5" x14ac:dyDescent="0.3">
      <c r="A1" s="6" t="s">
        <v>98</v>
      </c>
      <c r="B1" s="7" t="s">
        <v>97</v>
      </c>
      <c r="C1" s="7" t="s">
        <v>31</v>
      </c>
      <c r="D1" s="7" t="s">
        <v>117</v>
      </c>
      <c r="E1" s="7" t="s">
        <v>118</v>
      </c>
      <c r="F1" s="7" t="s">
        <v>119</v>
      </c>
      <c r="G1" s="7" t="s">
        <v>120</v>
      </c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</row>
    <row r="2" spans="1:36" x14ac:dyDescent="0.3">
      <c r="A2" s="1" t="s">
        <v>92</v>
      </c>
      <c r="B2" s="31">
        <v>2000</v>
      </c>
      <c r="C2" s="31" t="s">
        <v>115</v>
      </c>
      <c r="D2" s="5">
        <v>7</v>
      </c>
      <c r="E2" s="32">
        <f>D2*$B2/100</f>
        <v>140</v>
      </c>
      <c r="F2" s="14">
        <f>emisne_faktory_ceny!$F$27</f>
        <v>2.3138351074999997</v>
      </c>
      <c r="G2" s="5">
        <f>F2*E2/1000</f>
        <v>0.32393691504999994</v>
      </c>
      <c r="I2" s="40"/>
      <c r="J2" s="40"/>
      <c r="K2" s="40"/>
      <c r="L2" s="39"/>
    </row>
    <row r="3" spans="1:36" x14ac:dyDescent="0.3">
      <c r="A3" s="1" t="s">
        <v>92</v>
      </c>
      <c r="B3" s="31">
        <v>2000</v>
      </c>
      <c r="C3" s="31" t="s">
        <v>116</v>
      </c>
      <c r="D3" s="5">
        <v>5.5</v>
      </c>
      <c r="E3" s="32">
        <f t="shared" ref="E3:E51" si="0">D3*$B3/100</f>
        <v>110</v>
      </c>
      <c r="F3" s="14">
        <f>emisne_faktory_ceny!$F$28</f>
        <v>2.6308648800000003</v>
      </c>
      <c r="G3" s="5">
        <f>F3*E3/1000</f>
        <v>0.28939513680000006</v>
      </c>
      <c r="I3" s="40"/>
      <c r="J3" s="40"/>
      <c r="K3" s="40"/>
      <c r="L3" s="39"/>
    </row>
    <row r="4" spans="1:36" x14ac:dyDescent="0.3">
      <c r="A4" s="1" t="s">
        <v>92</v>
      </c>
      <c r="B4" s="31">
        <v>5000</v>
      </c>
      <c r="C4" s="31" t="s">
        <v>115</v>
      </c>
      <c r="D4" s="5">
        <v>7</v>
      </c>
      <c r="E4" s="32">
        <f t="shared" si="0"/>
        <v>350</v>
      </c>
      <c r="F4" s="14">
        <f>emisne_faktory_ceny!$F$27</f>
        <v>2.3138351074999997</v>
      </c>
      <c r="G4" s="5">
        <f t="shared" ref="G4:G51" si="1">F4*E4/1000</f>
        <v>0.80984228762499988</v>
      </c>
    </row>
    <row r="5" spans="1:36" x14ac:dyDescent="0.3">
      <c r="A5" s="1" t="s">
        <v>92</v>
      </c>
      <c r="B5" s="31">
        <v>5000</v>
      </c>
      <c r="C5" s="31" t="s">
        <v>116</v>
      </c>
      <c r="D5" s="5">
        <v>5.5</v>
      </c>
      <c r="E5" s="32">
        <f t="shared" si="0"/>
        <v>275</v>
      </c>
      <c r="F5" s="14">
        <f>emisne_faktory_ceny!$F$28</f>
        <v>2.6308648800000003</v>
      </c>
      <c r="G5" s="5">
        <f t="shared" si="1"/>
        <v>0.72348784200000016</v>
      </c>
    </row>
    <row r="6" spans="1:36" x14ac:dyDescent="0.3">
      <c r="A6" s="1" t="s">
        <v>92</v>
      </c>
      <c r="B6" s="31">
        <v>10000</v>
      </c>
      <c r="C6" s="31" t="s">
        <v>115</v>
      </c>
      <c r="D6" s="5">
        <v>7</v>
      </c>
      <c r="E6" s="32">
        <f t="shared" si="0"/>
        <v>700</v>
      </c>
      <c r="F6" s="14">
        <f>emisne_faktory_ceny!$F$27</f>
        <v>2.3138351074999997</v>
      </c>
      <c r="G6" s="5">
        <f t="shared" si="1"/>
        <v>1.6196845752499998</v>
      </c>
    </row>
    <row r="7" spans="1:36" x14ac:dyDescent="0.3">
      <c r="A7" s="1" t="s">
        <v>92</v>
      </c>
      <c r="B7" s="31">
        <v>10000</v>
      </c>
      <c r="C7" s="31" t="s">
        <v>116</v>
      </c>
      <c r="D7" s="5">
        <v>5.5</v>
      </c>
      <c r="E7" s="32">
        <f t="shared" si="0"/>
        <v>550</v>
      </c>
      <c r="F7" s="14">
        <f>emisne_faktory_ceny!$F$28</f>
        <v>2.6308648800000003</v>
      </c>
      <c r="G7" s="5">
        <f t="shared" si="1"/>
        <v>1.4469756840000003</v>
      </c>
    </row>
    <row r="8" spans="1:36" x14ac:dyDescent="0.3">
      <c r="A8" s="1" t="s">
        <v>92</v>
      </c>
      <c r="B8" s="31">
        <v>20000</v>
      </c>
      <c r="C8" s="31" t="s">
        <v>115</v>
      </c>
      <c r="D8" s="5">
        <v>7</v>
      </c>
      <c r="E8" s="32">
        <f t="shared" si="0"/>
        <v>1400</v>
      </c>
      <c r="F8" s="14">
        <f>emisne_faktory_ceny!$F$27</f>
        <v>2.3138351074999997</v>
      </c>
      <c r="G8" s="5">
        <f t="shared" si="1"/>
        <v>3.2393691504999995</v>
      </c>
    </row>
    <row r="9" spans="1:36" x14ac:dyDescent="0.3">
      <c r="A9" s="1" t="s">
        <v>92</v>
      </c>
      <c r="B9" s="31">
        <v>20000</v>
      </c>
      <c r="C9" s="31" t="s">
        <v>116</v>
      </c>
      <c r="D9" s="5">
        <v>5.5</v>
      </c>
      <c r="E9" s="32">
        <f t="shared" si="0"/>
        <v>1100</v>
      </c>
      <c r="F9" s="14">
        <f>emisne_faktory_ceny!$F$28</f>
        <v>2.6308648800000003</v>
      </c>
      <c r="G9" s="5">
        <f t="shared" si="1"/>
        <v>2.8939513680000006</v>
      </c>
    </row>
    <row r="10" spans="1:36" x14ac:dyDescent="0.3">
      <c r="A10" s="1" t="s">
        <v>92</v>
      </c>
      <c r="B10" s="31">
        <v>50000</v>
      </c>
      <c r="C10" s="31" t="s">
        <v>115</v>
      </c>
      <c r="D10" s="5">
        <v>7</v>
      </c>
      <c r="E10" s="32">
        <f t="shared" si="0"/>
        <v>3500</v>
      </c>
      <c r="F10" s="14">
        <f>emisne_faktory_ceny!$F$27</f>
        <v>2.3138351074999997</v>
      </c>
      <c r="G10" s="5">
        <f t="shared" si="1"/>
        <v>8.0984228762499981</v>
      </c>
    </row>
    <row r="11" spans="1:36" x14ac:dyDescent="0.3">
      <c r="A11" s="1" t="s">
        <v>92</v>
      </c>
      <c r="B11" s="31">
        <v>50000</v>
      </c>
      <c r="C11" s="31" t="s">
        <v>116</v>
      </c>
      <c r="D11" s="5">
        <v>5.5</v>
      </c>
      <c r="E11" s="32">
        <f t="shared" si="0"/>
        <v>2750</v>
      </c>
      <c r="F11" s="14">
        <f>emisne_faktory_ceny!$F$28</f>
        <v>2.6308648800000003</v>
      </c>
      <c r="G11" s="5">
        <f t="shared" si="1"/>
        <v>7.2348784200000011</v>
      </c>
    </row>
    <row r="12" spans="1:36" x14ac:dyDescent="0.3">
      <c r="A12" s="1" t="s">
        <v>94</v>
      </c>
      <c r="B12" s="31">
        <v>2000</v>
      </c>
      <c r="C12" s="31" t="s">
        <v>115</v>
      </c>
      <c r="D12" s="5">
        <v>9</v>
      </c>
      <c r="E12" s="32">
        <f t="shared" si="0"/>
        <v>180</v>
      </c>
      <c r="F12" s="14">
        <f>emisne_faktory_ceny!$F$27</f>
        <v>2.3138351074999997</v>
      </c>
      <c r="G12" s="5">
        <f t="shared" si="1"/>
        <v>0.41649031934999992</v>
      </c>
    </row>
    <row r="13" spans="1:36" x14ac:dyDescent="0.3">
      <c r="A13" s="1" t="s">
        <v>94</v>
      </c>
      <c r="B13" s="31">
        <v>2000</v>
      </c>
      <c r="C13" s="31" t="s">
        <v>116</v>
      </c>
      <c r="D13" s="5">
        <v>5.7</v>
      </c>
      <c r="E13" s="32">
        <f t="shared" si="0"/>
        <v>114</v>
      </c>
      <c r="F13" s="14">
        <f>emisne_faktory_ceny!$F$28</f>
        <v>2.6308648800000003</v>
      </c>
      <c r="G13" s="5">
        <f t="shared" si="1"/>
        <v>0.29991859632000001</v>
      </c>
    </row>
    <row r="14" spans="1:36" x14ac:dyDescent="0.3">
      <c r="A14" s="1" t="s">
        <v>94</v>
      </c>
      <c r="B14" s="31">
        <v>5000</v>
      </c>
      <c r="C14" s="31" t="s">
        <v>115</v>
      </c>
      <c r="D14" s="5">
        <v>9</v>
      </c>
      <c r="E14" s="32">
        <f t="shared" si="0"/>
        <v>450</v>
      </c>
      <c r="F14" s="14">
        <f>emisne_faktory_ceny!$F$27</f>
        <v>2.3138351074999997</v>
      </c>
      <c r="G14" s="5">
        <f t="shared" si="1"/>
        <v>1.0412257983749997</v>
      </c>
    </row>
    <row r="15" spans="1:36" x14ac:dyDescent="0.3">
      <c r="A15" s="1" t="s">
        <v>94</v>
      </c>
      <c r="B15" s="31">
        <v>5000</v>
      </c>
      <c r="C15" s="31" t="s">
        <v>116</v>
      </c>
      <c r="D15" s="5">
        <v>5.7</v>
      </c>
      <c r="E15" s="32">
        <f t="shared" si="0"/>
        <v>285</v>
      </c>
      <c r="F15" s="14">
        <f>emisne_faktory_ceny!$F$28</f>
        <v>2.6308648800000003</v>
      </c>
      <c r="G15" s="5">
        <f t="shared" si="1"/>
        <v>0.7497964908000001</v>
      </c>
    </row>
    <row r="16" spans="1:36" x14ac:dyDescent="0.3">
      <c r="A16" s="1" t="s">
        <v>94</v>
      </c>
      <c r="B16" s="31">
        <v>10000</v>
      </c>
      <c r="C16" s="31" t="s">
        <v>115</v>
      </c>
      <c r="D16" s="5">
        <v>9</v>
      </c>
      <c r="E16" s="32">
        <f t="shared" si="0"/>
        <v>900</v>
      </c>
      <c r="F16" s="14">
        <f>emisne_faktory_ceny!$F$27</f>
        <v>2.3138351074999997</v>
      </c>
      <c r="G16" s="5">
        <f t="shared" si="1"/>
        <v>2.0824515967499995</v>
      </c>
    </row>
    <row r="17" spans="1:7" x14ac:dyDescent="0.3">
      <c r="A17" s="1" t="s">
        <v>94</v>
      </c>
      <c r="B17" s="31">
        <v>10000</v>
      </c>
      <c r="C17" s="31" t="s">
        <v>116</v>
      </c>
      <c r="D17" s="5">
        <v>5.7</v>
      </c>
      <c r="E17" s="32">
        <f t="shared" si="0"/>
        <v>570</v>
      </c>
      <c r="F17" s="14">
        <f>emisne_faktory_ceny!$F$28</f>
        <v>2.6308648800000003</v>
      </c>
      <c r="G17" s="5">
        <f t="shared" si="1"/>
        <v>1.4995929816000002</v>
      </c>
    </row>
    <row r="18" spans="1:7" x14ac:dyDescent="0.3">
      <c r="A18" s="1" t="s">
        <v>94</v>
      </c>
      <c r="B18" s="31">
        <v>20000</v>
      </c>
      <c r="C18" s="31" t="s">
        <v>115</v>
      </c>
      <c r="D18" s="5">
        <v>9</v>
      </c>
      <c r="E18" s="32">
        <f t="shared" si="0"/>
        <v>1800</v>
      </c>
      <c r="F18" s="14">
        <f>emisne_faktory_ceny!$F$27</f>
        <v>2.3138351074999997</v>
      </c>
      <c r="G18" s="5">
        <f t="shared" si="1"/>
        <v>4.1649031934999989</v>
      </c>
    </row>
    <row r="19" spans="1:7" x14ac:dyDescent="0.3">
      <c r="A19" s="1" t="s">
        <v>94</v>
      </c>
      <c r="B19" s="31">
        <v>20000</v>
      </c>
      <c r="C19" s="31" t="s">
        <v>116</v>
      </c>
      <c r="D19" s="5">
        <v>5.7</v>
      </c>
      <c r="E19" s="32">
        <f t="shared" si="0"/>
        <v>1140</v>
      </c>
      <c r="F19" s="14">
        <f>emisne_faktory_ceny!$F$28</f>
        <v>2.6308648800000003</v>
      </c>
      <c r="G19" s="5">
        <f t="shared" si="1"/>
        <v>2.9991859632000004</v>
      </c>
    </row>
    <row r="20" spans="1:7" x14ac:dyDescent="0.3">
      <c r="A20" s="1" t="s">
        <v>94</v>
      </c>
      <c r="B20" s="31">
        <v>50000</v>
      </c>
      <c r="C20" s="31" t="s">
        <v>115</v>
      </c>
      <c r="D20" s="5">
        <v>9</v>
      </c>
      <c r="E20" s="32">
        <f t="shared" si="0"/>
        <v>4500</v>
      </c>
      <c r="F20" s="14">
        <f>emisne_faktory_ceny!$F$27</f>
        <v>2.3138351074999997</v>
      </c>
      <c r="G20" s="5">
        <f t="shared" si="1"/>
        <v>10.412257983749997</v>
      </c>
    </row>
    <row r="21" spans="1:7" x14ac:dyDescent="0.3">
      <c r="A21" s="1" t="s">
        <v>94</v>
      </c>
      <c r="B21" s="31">
        <v>50000</v>
      </c>
      <c r="C21" s="31" t="s">
        <v>116</v>
      </c>
      <c r="D21" s="5">
        <v>5.7</v>
      </c>
      <c r="E21" s="32">
        <f t="shared" si="0"/>
        <v>2850</v>
      </c>
      <c r="F21" s="14">
        <f>emisne_faktory_ceny!$F$28</f>
        <v>2.6308648800000003</v>
      </c>
      <c r="G21" s="5">
        <f t="shared" si="1"/>
        <v>7.497964908000001</v>
      </c>
    </row>
    <row r="22" spans="1:7" x14ac:dyDescent="0.3">
      <c r="A22" s="1" t="s">
        <v>95</v>
      </c>
      <c r="B22" s="31">
        <v>2000</v>
      </c>
      <c r="C22" s="31" t="s">
        <v>115</v>
      </c>
      <c r="D22" s="5">
        <v>7.5</v>
      </c>
      <c r="E22" s="32">
        <f t="shared" si="0"/>
        <v>150</v>
      </c>
      <c r="F22" s="14">
        <f>emisne_faktory_ceny!$F$27</f>
        <v>2.3138351074999997</v>
      </c>
      <c r="G22" s="5">
        <f t="shared" si="1"/>
        <v>0.34707526612499995</v>
      </c>
    </row>
    <row r="23" spans="1:7" x14ac:dyDescent="0.3">
      <c r="A23" s="1" t="s">
        <v>95</v>
      </c>
      <c r="B23" s="31">
        <v>2000</v>
      </c>
      <c r="C23" s="31" t="s">
        <v>116</v>
      </c>
      <c r="D23" s="5">
        <v>5.65</v>
      </c>
      <c r="E23" s="32">
        <f t="shared" si="0"/>
        <v>113</v>
      </c>
      <c r="F23" s="14">
        <f>emisne_faktory_ceny!$F$28</f>
        <v>2.6308648800000003</v>
      </c>
      <c r="G23" s="5">
        <f t="shared" si="1"/>
        <v>0.29728773144000004</v>
      </c>
    </row>
    <row r="24" spans="1:7" x14ac:dyDescent="0.3">
      <c r="A24" s="1" t="s">
        <v>95</v>
      </c>
      <c r="B24" s="31">
        <v>5000</v>
      </c>
      <c r="C24" s="31" t="s">
        <v>115</v>
      </c>
      <c r="D24" s="5">
        <v>7.5</v>
      </c>
      <c r="E24" s="32">
        <f t="shared" si="0"/>
        <v>375</v>
      </c>
      <c r="F24" s="14">
        <f>emisne_faktory_ceny!$F$27</f>
        <v>2.3138351074999997</v>
      </c>
      <c r="G24" s="5">
        <f t="shared" si="1"/>
        <v>0.86768816531249993</v>
      </c>
    </row>
    <row r="25" spans="1:7" x14ac:dyDescent="0.3">
      <c r="A25" s="1" t="s">
        <v>95</v>
      </c>
      <c r="B25" s="31">
        <v>5000</v>
      </c>
      <c r="C25" s="31" t="s">
        <v>116</v>
      </c>
      <c r="D25" s="5">
        <v>5.65</v>
      </c>
      <c r="E25" s="32">
        <f t="shared" si="0"/>
        <v>282.5</v>
      </c>
      <c r="F25" s="14">
        <f>emisne_faktory_ceny!$F$28</f>
        <v>2.6308648800000003</v>
      </c>
      <c r="G25" s="5">
        <f t="shared" si="1"/>
        <v>0.74321932860000006</v>
      </c>
    </row>
    <row r="26" spans="1:7" x14ac:dyDescent="0.3">
      <c r="A26" s="1" t="s">
        <v>95</v>
      </c>
      <c r="B26" s="31">
        <v>10000</v>
      </c>
      <c r="C26" s="31" t="s">
        <v>115</v>
      </c>
      <c r="D26" s="5">
        <v>7.5</v>
      </c>
      <c r="E26" s="32">
        <f t="shared" si="0"/>
        <v>750</v>
      </c>
      <c r="F26" s="14">
        <f>emisne_faktory_ceny!$F$27</f>
        <v>2.3138351074999997</v>
      </c>
      <c r="G26" s="5">
        <f t="shared" si="1"/>
        <v>1.7353763306249999</v>
      </c>
    </row>
    <row r="27" spans="1:7" x14ac:dyDescent="0.3">
      <c r="A27" s="1" t="s">
        <v>95</v>
      </c>
      <c r="B27" s="31">
        <v>10000</v>
      </c>
      <c r="C27" s="31" t="s">
        <v>116</v>
      </c>
      <c r="D27" s="5">
        <v>5.65</v>
      </c>
      <c r="E27" s="32">
        <f t="shared" si="0"/>
        <v>565</v>
      </c>
      <c r="F27" s="14">
        <f>emisne_faktory_ceny!$F$28</f>
        <v>2.6308648800000003</v>
      </c>
      <c r="G27" s="5">
        <f t="shared" si="1"/>
        <v>1.4864386572000001</v>
      </c>
    </row>
    <row r="28" spans="1:7" x14ac:dyDescent="0.3">
      <c r="A28" s="1" t="s">
        <v>95</v>
      </c>
      <c r="B28" s="31">
        <v>20000</v>
      </c>
      <c r="C28" s="31" t="s">
        <v>115</v>
      </c>
      <c r="D28" s="5">
        <v>7.5</v>
      </c>
      <c r="E28" s="32">
        <f t="shared" si="0"/>
        <v>1500</v>
      </c>
      <c r="F28" s="14">
        <f>emisne_faktory_ceny!$F$27</f>
        <v>2.3138351074999997</v>
      </c>
      <c r="G28" s="5">
        <f t="shared" si="1"/>
        <v>3.4707526612499997</v>
      </c>
    </row>
    <row r="29" spans="1:7" x14ac:dyDescent="0.3">
      <c r="A29" s="1" t="s">
        <v>95</v>
      </c>
      <c r="B29" s="31">
        <v>20000</v>
      </c>
      <c r="C29" s="31" t="s">
        <v>116</v>
      </c>
      <c r="D29" s="5">
        <v>5.65</v>
      </c>
      <c r="E29" s="32">
        <f t="shared" si="0"/>
        <v>1130</v>
      </c>
      <c r="F29" s="14">
        <f>emisne_faktory_ceny!$F$28</f>
        <v>2.6308648800000003</v>
      </c>
      <c r="G29" s="5">
        <f t="shared" si="1"/>
        <v>2.9728773144000002</v>
      </c>
    </row>
    <row r="30" spans="1:7" x14ac:dyDescent="0.3">
      <c r="A30" s="1" t="s">
        <v>95</v>
      </c>
      <c r="B30" s="31">
        <v>50000</v>
      </c>
      <c r="C30" s="31" t="s">
        <v>115</v>
      </c>
      <c r="D30" s="5">
        <v>7.5</v>
      </c>
      <c r="E30" s="32">
        <f t="shared" si="0"/>
        <v>3750</v>
      </c>
      <c r="F30" s="14">
        <f>emisne_faktory_ceny!$F$27</f>
        <v>2.3138351074999997</v>
      </c>
      <c r="G30" s="5">
        <f t="shared" si="1"/>
        <v>8.6768816531249993</v>
      </c>
    </row>
    <row r="31" spans="1:7" x14ac:dyDescent="0.3">
      <c r="A31" s="1" t="s">
        <v>95</v>
      </c>
      <c r="B31" s="31">
        <v>50000</v>
      </c>
      <c r="C31" s="31" t="s">
        <v>116</v>
      </c>
      <c r="D31" s="5">
        <v>5.65</v>
      </c>
      <c r="E31" s="32">
        <f t="shared" si="0"/>
        <v>2825</v>
      </c>
      <c r="F31" s="14">
        <f>emisne_faktory_ceny!$F$28</f>
        <v>2.6308648800000003</v>
      </c>
      <c r="G31" s="5">
        <f t="shared" si="1"/>
        <v>7.4321932860000004</v>
      </c>
    </row>
    <row r="32" spans="1:7" x14ac:dyDescent="0.3">
      <c r="A32" s="1" t="s">
        <v>96</v>
      </c>
      <c r="B32" s="31">
        <v>2000</v>
      </c>
      <c r="C32" s="31" t="s">
        <v>115</v>
      </c>
      <c r="D32" s="5">
        <v>12.5</v>
      </c>
      <c r="E32" s="32">
        <f t="shared" si="0"/>
        <v>250</v>
      </c>
      <c r="F32" s="14">
        <f>emisne_faktory_ceny!$F$27</f>
        <v>2.3138351074999997</v>
      </c>
      <c r="G32" s="5">
        <f t="shared" si="1"/>
        <v>0.57845877687499991</v>
      </c>
    </row>
    <row r="33" spans="1:7" x14ac:dyDescent="0.3">
      <c r="A33" s="1" t="s">
        <v>96</v>
      </c>
      <c r="B33" s="31">
        <v>2000</v>
      </c>
      <c r="C33" s="31" t="s">
        <v>116</v>
      </c>
      <c r="D33" s="5">
        <v>6</v>
      </c>
      <c r="E33" s="32">
        <f t="shared" si="0"/>
        <v>120</v>
      </c>
      <c r="F33" s="14">
        <f>emisne_faktory_ceny!$F$28</f>
        <v>2.6308648800000003</v>
      </c>
      <c r="G33" s="5">
        <f t="shared" si="1"/>
        <v>0.31570378560000006</v>
      </c>
    </row>
    <row r="34" spans="1:7" x14ac:dyDescent="0.3">
      <c r="A34" s="1" t="s">
        <v>96</v>
      </c>
      <c r="B34" s="31">
        <v>5000</v>
      </c>
      <c r="C34" s="31" t="s">
        <v>115</v>
      </c>
      <c r="D34" s="5">
        <v>12.5</v>
      </c>
      <c r="E34" s="32">
        <f t="shared" si="0"/>
        <v>625</v>
      </c>
      <c r="F34" s="14">
        <f>emisne_faktory_ceny!$F$27</f>
        <v>2.3138351074999997</v>
      </c>
      <c r="G34" s="5">
        <f t="shared" si="1"/>
        <v>1.4461469421874997</v>
      </c>
    </row>
    <row r="35" spans="1:7" x14ac:dyDescent="0.3">
      <c r="A35" s="1" t="s">
        <v>96</v>
      </c>
      <c r="B35" s="31">
        <v>5000</v>
      </c>
      <c r="C35" s="31" t="s">
        <v>116</v>
      </c>
      <c r="D35" s="5">
        <v>6</v>
      </c>
      <c r="E35" s="32">
        <f t="shared" si="0"/>
        <v>300</v>
      </c>
      <c r="F35" s="14">
        <f>emisne_faktory_ceny!$F$28</f>
        <v>2.6308648800000003</v>
      </c>
      <c r="G35" s="5">
        <f t="shared" si="1"/>
        <v>0.78925946400000013</v>
      </c>
    </row>
    <row r="36" spans="1:7" x14ac:dyDescent="0.3">
      <c r="A36" s="1" t="s">
        <v>96</v>
      </c>
      <c r="B36" s="31">
        <v>10000</v>
      </c>
      <c r="C36" s="31" t="s">
        <v>115</v>
      </c>
      <c r="D36" s="5">
        <v>12.5</v>
      </c>
      <c r="E36" s="32">
        <f t="shared" si="0"/>
        <v>1250</v>
      </c>
      <c r="F36" s="14">
        <f>emisne_faktory_ceny!$F$27</f>
        <v>2.3138351074999997</v>
      </c>
      <c r="G36" s="5">
        <f t="shared" si="1"/>
        <v>2.8922938843749995</v>
      </c>
    </row>
    <row r="37" spans="1:7" x14ac:dyDescent="0.3">
      <c r="A37" s="1" t="s">
        <v>96</v>
      </c>
      <c r="B37" s="31">
        <v>10000</v>
      </c>
      <c r="C37" s="31" t="s">
        <v>116</v>
      </c>
      <c r="D37" s="5">
        <v>6</v>
      </c>
      <c r="E37" s="32">
        <f t="shared" si="0"/>
        <v>600</v>
      </c>
      <c r="F37" s="14">
        <f>emisne_faktory_ceny!$F$28</f>
        <v>2.6308648800000003</v>
      </c>
      <c r="G37" s="5">
        <f t="shared" si="1"/>
        <v>1.5785189280000003</v>
      </c>
    </row>
    <row r="38" spans="1:7" x14ac:dyDescent="0.3">
      <c r="A38" s="1" t="s">
        <v>96</v>
      </c>
      <c r="B38" s="31">
        <v>20000</v>
      </c>
      <c r="C38" s="31" t="s">
        <v>115</v>
      </c>
      <c r="D38" s="5">
        <v>12.5</v>
      </c>
      <c r="E38" s="32">
        <f t="shared" si="0"/>
        <v>2500</v>
      </c>
      <c r="F38" s="14">
        <f>emisne_faktory_ceny!$F$27</f>
        <v>2.3138351074999997</v>
      </c>
      <c r="G38" s="5">
        <f t="shared" si="1"/>
        <v>5.7845877687499989</v>
      </c>
    </row>
    <row r="39" spans="1:7" x14ac:dyDescent="0.3">
      <c r="A39" s="1" t="s">
        <v>96</v>
      </c>
      <c r="B39" s="31">
        <v>20000</v>
      </c>
      <c r="C39" s="31" t="s">
        <v>116</v>
      </c>
      <c r="D39" s="5">
        <v>6</v>
      </c>
      <c r="E39" s="32">
        <f t="shared" si="0"/>
        <v>1200</v>
      </c>
      <c r="F39" s="14">
        <f>emisne_faktory_ceny!$F$28</f>
        <v>2.6308648800000003</v>
      </c>
      <c r="G39" s="5">
        <f t="shared" si="1"/>
        <v>3.1570378560000005</v>
      </c>
    </row>
    <row r="40" spans="1:7" x14ac:dyDescent="0.3">
      <c r="A40" s="1" t="s">
        <v>96</v>
      </c>
      <c r="B40" s="31">
        <v>50000</v>
      </c>
      <c r="C40" s="31" t="s">
        <v>115</v>
      </c>
      <c r="D40" s="5">
        <v>12.5</v>
      </c>
      <c r="E40" s="32">
        <f t="shared" si="0"/>
        <v>6250</v>
      </c>
      <c r="F40" s="14">
        <f>emisne_faktory_ceny!$F$27</f>
        <v>2.3138351074999997</v>
      </c>
      <c r="G40" s="5">
        <f t="shared" si="1"/>
        <v>14.461469421874998</v>
      </c>
    </row>
    <row r="41" spans="1:7" x14ac:dyDescent="0.3">
      <c r="A41" s="1" t="s">
        <v>96</v>
      </c>
      <c r="B41" s="31">
        <v>50000</v>
      </c>
      <c r="C41" s="31" t="s">
        <v>116</v>
      </c>
      <c r="D41" s="5">
        <v>6</v>
      </c>
      <c r="E41" s="32">
        <f t="shared" si="0"/>
        <v>3000</v>
      </c>
      <c r="F41" s="14">
        <f>emisne_faktory_ceny!$F$28</f>
        <v>2.6308648800000003</v>
      </c>
      <c r="G41" s="5">
        <f t="shared" si="1"/>
        <v>7.8925946400000013</v>
      </c>
    </row>
    <row r="42" spans="1:7" x14ac:dyDescent="0.3">
      <c r="A42" s="1" t="s">
        <v>93</v>
      </c>
      <c r="B42" s="31">
        <v>2000</v>
      </c>
      <c r="C42" s="31" t="s">
        <v>115</v>
      </c>
      <c r="D42" s="5">
        <v>4.2</v>
      </c>
      <c r="E42" s="32">
        <f t="shared" si="0"/>
        <v>84</v>
      </c>
      <c r="F42" s="14">
        <f>emisne_faktory_ceny!$F$27</f>
        <v>2.3138351074999997</v>
      </c>
      <c r="G42" s="5">
        <f t="shared" si="1"/>
        <v>0.19436214902999999</v>
      </c>
    </row>
    <row r="43" spans="1:7" x14ac:dyDescent="0.3">
      <c r="A43" s="1" t="s">
        <v>93</v>
      </c>
      <c r="B43" s="31">
        <v>2000</v>
      </c>
      <c r="C43" s="31" t="s">
        <v>116</v>
      </c>
      <c r="D43" s="5">
        <v>4.2</v>
      </c>
      <c r="E43" s="32">
        <f t="shared" si="0"/>
        <v>84</v>
      </c>
      <c r="F43" s="14">
        <f>emisne_faktory_ceny!$F$28</f>
        <v>2.6308648800000003</v>
      </c>
      <c r="G43" s="5">
        <f t="shared" si="1"/>
        <v>0.22099264992000001</v>
      </c>
    </row>
    <row r="44" spans="1:7" x14ac:dyDescent="0.3">
      <c r="A44" s="1" t="s">
        <v>93</v>
      </c>
      <c r="B44" s="31">
        <v>5000</v>
      </c>
      <c r="C44" s="31" t="s">
        <v>115</v>
      </c>
      <c r="D44" s="5">
        <v>4.2</v>
      </c>
      <c r="E44" s="32">
        <f t="shared" si="0"/>
        <v>210</v>
      </c>
      <c r="F44" s="14">
        <f>emisne_faktory_ceny!$F$27</f>
        <v>2.3138351074999997</v>
      </c>
      <c r="G44" s="5">
        <f t="shared" si="1"/>
        <v>0.48590537257499994</v>
      </c>
    </row>
    <row r="45" spans="1:7" x14ac:dyDescent="0.3">
      <c r="A45" s="1" t="s">
        <v>93</v>
      </c>
      <c r="B45" s="31">
        <v>5000</v>
      </c>
      <c r="C45" s="31" t="s">
        <v>116</v>
      </c>
      <c r="D45" s="5">
        <v>4.2</v>
      </c>
      <c r="E45" s="32">
        <f t="shared" si="0"/>
        <v>210</v>
      </c>
      <c r="F45" s="14">
        <f>emisne_faktory_ceny!$F$28</f>
        <v>2.6308648800000003</v>
      </c>
      <c r="G45" s="5">
        <f t="shared" si="1"/>
        <v>0.55248162480000007</v>
      </c>
    </row>
    <row r="46" spans="1:7" x14ac:dyDescent="0.3">
      <c r="A46" s="1" t="s">
        <v>93</v>
      </c>
      <c r="B46" s="31">
        <v>10000</v>
      </c>
      <c r="C46" s="31" t="s">
        <v>115</v>
      </c>
      <c r="D46" s="5">
        <v>4.2</v>
      </c>
      <c r="E46" s="32">
        <f t="shared" si="0"/>
        <v>420</v>
      </c>
      <c r="F46" s="14">
        <f>emisne_faktory_ceny!$F$27</f>
        <v>2.3138351074999997</v>
      </c>
      <c r="G46" s="5">
        <f t="shared" si="1"/>
        <v>0.97181074514999988</v>
      </c>
    </row>
    <row r="47" spans="1:7" x14ac:dyDescent="0.3">
      <c r="A47" s="1" t="s">
        <v>93</v>
      </c>
      <c r="B47" s="31">
        <v>10000</v>
      </c>
      <c r="C47" s="31" t="s">
        <v>116</v>
      </c>
      <c r="D47" s="5">
        <v>4.2</v>
      </c>
      <c r="E47" s="32">
        <f t="shared" si="0"/>
        <v>420</v>
      </c>
      <c r="F47" s="14">
        <f>emisne_faktory_ceny!$F$28</f>
        <v>2.6308648800000003</v>
      </c>
      <c r="G47" s="5">
        <f t="shared" si="1"/>
        <v>1.1049632496000001</v>
      </c>
    </row>
    <row r="48" spans="1:7" x14ac:dyDescent="0.3">
      <c r="A48" s="1" t="s">
        <v>93</v>
      </c>
      <c r="B48" s="31">
        <v>20000</v>
      </c>
      <c r="C48" s="31" t="s">
        <v>115</v>
      </c>
      <c r="D48" s="5">
        <v>4.2</v>
      </c>
      <c r="E48" s="32">
        <f t="shared" si="0"/>
        <v>840</v>
      </c>
      <c r="F48" s="14">
        <f>emisne_faktory_ceny!$F$27</f>
        <v>2.3138351074999997</v>
      </c>
      <c r="G48" s="5">
        <f t="shared" si="1"/>
        <v>1.9436214902999998</v>
      </c>
    </row>
    <row r="49" spans="1:7" x14ac:dyDescent="0.3">
      <c r="A49" s="1" t="s">
        <v>93</v>
      </c>
      <c r="B49" s="31">
        <v>20000</v>
      </c>
      <c r="C49" s="31" t="s">
        <v>116</v>
      </c>
      <c r="D49" s="5">
        <v>4.2</v>
      </c>
      <c r="E49" s="32">
        <f t="shared" si="0"/>
        <v>840</v>
      </c>
      <c r="F49" s="14">
        <f>emisne_faktory_ceny!$F$28</f>
        <v>2.6308648800000003</v>
      </c>
      <c r="G49" s="5">
        <f t="shared" si="1"/>
        <v>2.2099264992000003</v>
      </c>
    </row>
    <row r="50" spans="1:7" x14ac:dyDescent="0.3">
      <c r="A50" s="1" t="s">
        <v>93</v>
      </c>
      <c r="B50" s="31">
        <v>50000</v>
      </c>
      <c r="C50" s="31" t="s">
        <v>115</v>
      </c>
      <c r="D50" s="5">
        <v>4.2</v>
      </c>
      <c r="E50" s="32">
        <f t="shared" si="0"/>
        <v>2100</v>
      </c>
      <c r="F50" s="14">
        <f>emisne_faktory_ceny!$F$27</f>
        <v>2.3138351074999997</v>
      </c>
      <c r="G50" s="5">
        <f t="shared" si="1"/>
        <v>4.8590537257499991</v>
      </c>
    </row>
    <row r="51" spans="1:7" x14ac:dyDescent="0.3">
      <c r="A51" s="1" t="s">
        <v>93</v>
      </c>
      <c r="B51" s="31">
        <v>50000</v>
      </c>
      <c r="C51" s="31" t="s">
        <v>116</v>
      </c>
      <c r="D51" s="5">
        <v>4.2</v>
      </c>
      <c r="E51" s="32">
        <f t="shared" si="0"/>
        <v>2100</v>
      </c>
      <c r="F51" s="14">
        <f>emisne_faktory_ceny!$F$28</f>
        <v>2.6308648800000003</v>
      </c>
      <c r="G51" s="5">
        <f t="shared" si="1"/>
        <v>5.5248162480000014</v>
      </c>
    </row>
    <row r="54" spans="1:7" x14ac:dyDescent="0.3">
      <c r="A54"/>
      <c r="B54"/>
      <c r="C54"/>
      <c r="D54"/>
    </row>
    <row r="55" spans="1:7" x14ac:dyDescent="0.3">
      <c r="A55"/>
      <c r="B55"/>
      <c r="C55"/>
      <c r="D55"/>
    </row>
    <row r="56" spans="1:7" x14ac:dyDescent="0.3">
      <c r="A56"/>
      <c r="B56"/>
      <c r="C56"/>
      <c r="D56"/>
    </row>
    <row r="57" spans="1:7" x14ac:dyDescent="0.3">
      <c r="A57"/>
      <c r="B57"/>
      <c r="C57"/>
      <c r="D57"/>
    </row>
    <row r="58" spans="1:7" x14ac:dyDescent="0.3">
      <c r="A58"/>
      <c r="B58"/>
      <c r="C58"/>
      <c r="D58"/>
    </row>
    <row r="59" spans="1:7" x14ac:dyDescent="0.3">
      <c r="A59"/>
      <c r="B59"/>
      <c r="C59"/>
      <c r="D59"/>
    </row>
    <row r="60" spans="1:7" x14ac:dyDescent="0.3">
      <c r="A60"/>
      <c r="B60"/>
      <c r="C60"/>
      <c r="D60"/>
    </row>
    <row r="61" spans="1:7" x14ac:dyDescent="0.3">
      <c r="A61"/>
      <c r="B61"/>
      <c r="C61"/>
      <c r="D61"/>
    </row>
    <row r="62" spans="1:7" x14ac:dyDescent="0.3">
      <c r="A62"/>
      <c r="B62"/>
      <c r="C62"/>
      <c r="D62"/>
    </row>
    <row r="63" spans="1:7" x14ac:dyDescent="0.3">
      <c r="A63"/>
      <c r="B63"/>
      <c r="C63"/>
      <c r="D63"/>
    </row>
    <row r="64" spans="1:7" x14ac:dyDescent="0.3">
      <c r="A64"/>
      <c r="B64"/>
      <c r="C64"/>
      <c r="D64"/>
    </row>
    <row r="65" spans="1:4" x14ac:dyDescent="0.3">
      <c r="A65"/>
      <c r="B65"/>
      <c r="C65"/>
      <c r="D65"/>
    </row>
    <row r="66" spans="1:4" x14ac:dyDescent="0.3">
      <c r="A66"/>
      <c r="B66"/>
      <c r="C66"/>
      <c r="D66"/>
    </row>
    <row r="67" spans="1:4" x14ac:dyDescent="0.3">
      <c r="A67"/>
      <c r="B67"/>
      <c r="C67"/>
      <c r="D67"/>
    </row>
    <row r="68" spans="1:4" x14ac:dyDescent="0.3">
      <c r="A68"/>
      <c r="B68"/>
      <c r="C68"/>
      <c r="D68"/>
    </row>
    <row r="69" spans="1:4" x14ac:dyDescent="0.3">
      <c r="A69"/>
      <c r="B69"/>
      <c r="C69"/>
      <c r="D69"/>
    </row>
    <row r="70" spans="1:4" x14ac:dyDescent="0.3">
      <c r="A70"/>
      <c r="B70"/>
      <c r="C70"/>
      <c r="D70"/>
    </row>
    <row r="71" spans="1:4" x14ac:dyDescent="0.3">
      <c r="A71"/>
      <c r="B71"/>
      <c r="C71"/>
      <c r="D71"/>
    </row>
    <row r="72" spans="1:4" x14ac:dyDescent="0.3">
      <c r="A72"/>
    </row>
    <row r="73" spans="1:4" x14ac:dyDescent="0.3">
      <c r="A73"/>
    </row>
    <row r="74" spans="1:4" x14ac:dyDescent="0.3">
      <c r="A74"/>
    </row>
    <row r="75" spans="1:4" x14ac:dyDescent="0.3">
      <c r="A75"/>
    </row>
    <row r="76" spans="1:4" x14ac:dyDescent="0.3">
      <c r="A76"/>
    </row>
    <row r="77" spans="1:4" x14ac:dyDescent="0.3">
      <c r="A77"/>
    </row>
    <row r="78" spans="1:4" x14ac:dyDescent="0.3">
      <c r="A78"/>
    </row>
    <row r="79" spans="1:4" x14ac:dyDescent="0.3">
      <c r="A79"/>
    </row>
    <row r="80" spans="1:4" x14ac:dyDescent="0.3">
      <c r="A80"/>
    </row>
    <row r="81" spans="1:1" x14ac:dyDescent="0.3">
      <c r="A81"/>
    </row>
    <row r="82" spans="1:1" x14ac:dyDescent="0.3">
      <c r="A82"/>
    </row>
    <row r="83" spans="1:1" x14ac:dyDescent="0.3">
      <c r="A83"/>
    </row>
    <row r="84" spans="1:1" x14ac:dyDescent="0.3">
      <c r="A84"/>
    </row>
    <row r="85" spans="1:1" x14ac:dyDescent="0.3">
      <c r="A8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BAB3DE-7CFD-423F-B9D6-1F3A0DB76091}">
  <dimension ref="B1:T383"/>
  <sheetViews>
    <sheetView tabSelected="1" zoomScale="85" zoomScaleNormal="85" workbookViewId="0">
      <selection activeCell="W16" sqref="W16"/>
    </sheetView>
  </sheetViews>
  <sheetFormatPr defaultRowHeight="16.5" x14ac:dyDescent="0.3"/>
  <cols>
    <col min="1" max="1" width="9.140625" style="1"/>
    <col min="2" max="2" width="25.5703125" style="1" customWidth="1"/>
    <col min="3" max="3" width="12.5703125" style="1" customWidth="1"/>
    <col min="4" max="11" width="9.140625" style="1"/>
    <col min="12" max="12" width="25.42578125" style="1" customWidth="1"/>
    <col min="13" max="16384" width="9.140625" style="1"/>
  </cols>
  <sheetData>
    <row r="1" spans="2:20" x14ac:dyDescent="0.3">
      <c r="B1" s="26" t="s">
        <v>104</v>
      </c>
      <c r="C1" s="1" t="s" vm="1">
        <v>86</v>
      </c>
      <c r="L1" s="26" t="s">
        <v>104</v>
      </c>
      <c r="M1" s="1" t="s" vm="1">
        <v>86</v>
      </c>
    </row>
    <row r="3" spans="2:20" x14ac:dyDescent="0.3">
      <c r="B3" s="26" t="s">
        <v>110</v>
      </c>
      <c r="C3" s="26" t="s">
        <v>107</v>
      </c>
      <c r="L3" s="26" t="s">
        <v>110</v>
      </c>
      <c r="M3" s="26" t="s">
        <v>107</v>
      </c>
    </row>
    <row r="4" spans="2:20" x14ac:dyDescent="0.3">
      <c r="B4" s="26" t="s">
        <v>108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106</v>
      </c>
      <c r="L4" s="26" t="s">
        <v>109</v>
      </c>
      <c r="M4" s="5" t="s">
        <v>5</v>
      </c>
      <c r="N4" s="5" t="s">
        <v>6</v>
      </c>
      <c r="O4" s="5" t="s">
        <v>7</v>
      </c>
      <c r="P4" s="5" t="s">
        <v>8</v>
      </c>
      <c r="Q4" s="5" t="s">
        <v>9</v>
      </c>
      <c r="R4" s="5" t="s">
        <v>10</v>
      </c>
      <c r="S4" s="5" t="s">
        <v>11</v>
      </c>
      <c r="T4" s="5" t="s">
        <v>106</v>
      </c>
    </row>
    <row r="5" spans="2:20" x14ac:dyDescent="0.3">
      <c r="B5" s="27">
        <v>60</v>
      </c>
      <c r="C5" s="5"/>
      <c r="D5" s="5"/>
      <c r="E5" s="5"/>
      <c r="F5" s="5"/>
      <c r="G5" s="5"/>
      <c r="H5" s="5"/>
      <c r="I5" s="5"/>
      <c r="J5" s="5"/>
      <c r="L5" s="27" t="s">
        <v>3</v>
      </c>
      <c r="M5" s="5"/>
      <c r="N5" s="5"/>
      <c r="O5" s="5"/>
      <c r="P5" s="5"/>
      <c r="Q5" s="5"/>
      <c r="R5" s="5"/>
      <c r="S5" s="5"/>
      <c r="T5" s="5"/>
    </row>
    <row r="6" spans="2:20" x14ac:dyDescent="0.3">
      <c r="B6" s="28" t="s">
        <v>3</v>
      </c>
      <c r="C6" s="29">
        <v>31.283966428787952</v>
      </c>
      <c r="D6" s="29">
        <v>72.735221946931986</v>
      </c>
      <c r="E6" s="29">
        <v>114.18647746507602</v>
      </c>
      <c r="F6" s="29">
        <v>155.11633354274028</v>
      </c>
      <c r="G6" s="29">
        <v>196.56758906088427</v>
      </c>
      <c r="H6" s="29">
        <v>237.49744513854856</v>
      </c>
      <c r="I6" s="29">
        <v>353.18018172981454</v>
      </c>
      <c r="J6" s="29">
        <v>165.79531647325479</v>
      </c>
      <c r="K6" s="1">
        <f>GETPIVOTDATA("[Measures].[Average of náklady na ETS2 [€/rok s DPH]]]",$B$3,"[Spolu].[typ budovy]","[Spolu].[typ budovy].&amp;[byt]","[Spolu].[energetická trieda]","[Spolu].[energetická trieda].&amp;[G]","[Spolu].[vykur. podl. plocha [m²]]]","[Spolu].[vykur. podl. plocha [m²]]].&amp;[60]")/GETPIVOTDATA("[Measures].[Average of náklady na ETS2 [€/rok s DPH]]]",$B$3,"[Spolu].[typ budovy]","[Spolu].[typ budovy].&amp;[byt]","[Spolu].[energetická trieda]","[Spolu].[energetická trieda].&amp;[F]","[Spolu].[vykur. podl. plocha [m²]]]","[Spolu].[vykur. podl. plocha [m²]]].&amp;[60]")</f>
        <v>1.4870904464836676</v>
      </c>
      <c r="L6" s="28">
        <v>60</v>
      </c>
      <c r="M6" s="29">
        <v>31.283966428787952</v>
      </c>
      <c r="N6" s="29">
        <v>72.735221946931986</v>
      </c>
      <c r="O6" s="29">
        <v>114.18647746507602</v>
      </c>
      <c r="P6" s="29">
        <v>155.11633354274028</v>
      </c>
      <c r="Q6" s="29">
        <v>196.56758906088427</v>
      </c>
      <c r="R6" s="29">
        <v>237.49744513854856</v>
      </c>
      <c r="S6" s="29">
        <v>353.18018172981454</v>
      </c>
      <c r="T6" s="29">
        <v>165.79531647325479</v>
      </c>
    </row>
    <row r="7" spans="2:20" x14ac:dyDescent="0.3">
      <c r="B7" s="28" t="s">
        <v>1</v>
      </c>
      <c r="C7" s="29">
        <v>43.015453839583422</v>
      </c>
      <c r="D7" s="29">
        <v>100.89079173284115</v>
      </c>
      <c r="E7" s="29">
        <v>158.24473018561906</v>
      </c>
      <c r="F7" s="29">
        <v>215.59866863839696</v>
      </c>
      <c r="G7" s="29">
        <v>272.95260709117485</v>
      </c>
      <c r="H7" s="29">
        <v>330.30654554395272</v>
      </c>
      <c r="I7" s="29">
        <v>522.32471521086256</v>
      </c>
      <c r="J7" s="29">
        <v>234.76193032034723</v>
      </c>
      <c r="L7" s="28">
        <v>80</v>
      </c>
      <c r="M7" s="29">
        <v>41.711955238383936</v>
      </c>
      <c r="N7" s="29">
        <v>96.980295929242629</v>
      </c>
      <c r="O7" s="29">
        <v>152.24863662010137</v>
      </c>
      <c r="P7" s="29">
        <v>206.82177805698697</v>
      </c>
      <c r="Q7" s="29">
        <v>262.09011874784568</v>
      </c>
      <c r="R7" s="29">
        <v>316.66326018473137</v>
      </c>
      <c r="S7" s="29">
        <v>470.90690897308622</v>
      </c>
      <c r="T7" s="29">
        <v>221.06042196433975</v>
      </c>
    </row>
    <row r="8" spans="2:20" x14ac:dyDescent="0.3">
      <c r="B8" s="27">
        <v>80</v>
      </c>
      <c r="C8" s="5"/>
      <c r="D8" s="5"/>
      <c r="E8" s="5"/>
      <c r="F8" s="5"/>
      <c r="G8" s="5"/>
      <c r="H8" s="5"/>
      <c r="I8" s="5"/>
      <c r="J8" s="5"/>
      <c r="L8" s="28">
        <v>100</v>
      </c>
      <c r="M8" s="29">
        <v>52.13994404797991</v>
      </c>
      <c r="N8" s="29">
        <v>121.22536991155332</v>
      </c>
      <c r="O8" s="29">
        <v>190.31079577512671</v>
      </c>
      <c r="P8" s="29">
        <v>258.52722257123366</v>
      </c>
      <c r="Q8" s="29">
        <v>327.61264843480717</v>
      </c>
      <c r="R8" s="29">
        <v>395.8290752309141</v>
      </c>
      <c r="S8" s="29">
        <v>588.63363621635756</v>
      </c>
      <c r="T8" s="29">
        <v>276.32552745542466</v>
      </c>
    </row>
    <row r="9" spans="2:20" x14ac:dyDescent="0.3">
      <c r="B9" s="28" t="s">
        <v>3</v>
      </c>
      <c r="C9" s="29">
        <v>41.711955238383936</v>
      </c>
      <c r="D9" s="29">
        <v>96.980295929242629</v>
      </c>
      <c r="E9" s="29">
        <v>152.24863662010137</v>
      </c>
      <c r="F9" s="29">
        <v>206.82177805698697</v>
      </c>
      <c r="G9" s="29">
        <v>262.09011874784568</v>
      </c>
      <c r="H9" s="29">
        <v>316.66326018473137</v>
      </c>
      <c r="I9" s="29">
        <v>470.90690897308622</v>
      </c>
      <c r="J9" s="29">
        <v>221.06042196433975</v>
      </c>
      <c r="L9" s="28">
        <v>150</v>
      </c>
      <c r="M9" s="29">
        <v>78.209916071969857</v>
      </c>
      <c r="N9" s="29">
        <v>181.83805486732996</v>
      </c>
      <c r="O9" s="29">
        <v>285.4661936626901</v>
      </c>
      <c r="P9" s="29">
        <v>387.79083385685055</v>
      </c>
      <c r="Q9" s="29">
        <v>491.41897265221075</v>
      </c>
      <c r="R9" s="29">
        <v>593.74361284637132</v>
      </c>
      <c r="S9" s="29">
        <v>882.95045432453651</v>
      </c>
      <c r="T9" s="29">
        <v>414.48829118313699</v>
      </c>
    </row>
    <row r="10" spans="2:20" x14ac:dyDescent="0.3">
      <c r="B10" s="28" t="s">
        <v>1</v>
      </c>
      <c r="C10" s="29">
        <v>57.353938452777889</v>
      </c>
      <c r="D10" s="29">
        <v>134.52105564378815</v>
      </c>
      <c r="E10" s="29">
        <v>210.99297358082538</v>
      </c>
      <c r="F10" s="29">
        <v>287.46489151786255</v>
      </c>
      <c r="G10" s="29">
        <v>363.93680945489973</v>
      </c>
      <c r="H10" s="29">
        <v>440.40872739193708</v>
      </c>
      <c r="I10" s="29">
        <v>696.43295361448327</v>
      </c>
      <c r="J10" s="29">
        <v>313.01590709379639</v>
      </c>
      <c r="L10" s="28">
        <v>200</v>
      </c>
      <c r="M10" s="29">
        <v>104.27988809595982</v>
      </c>
      <c r="N10" s="29">
        <v>242.45073982310663</v>
      </c>
      <c r="O10" s="29">
        <v>380.62159155025341</v>
      </c>
      <c r="P10" s="29">
        <v>517.05444514246733</v>
      </c>
      <c r="Q10" s="29">
        <v>655.22529686961434</v>
      </c>
      <c r="R10" s="29">
        <v>791.6581504618282</v>
      </c>
      <c r="S10" s="29">
        <v>1177.2672724327151</v>
      </c>
      <c r="T10" s="29">
        <v>552.65105491084933</v>
      </c>
    </row>
    <row r="11" spans="2:20" x14ac:dyDescent="0.3">
      <c r="B11" s="27">
        <v>100</v>
      </c>
      <c r="C11" s="5"/>
      <c r="D11" s="5"/>
      <c r="E11" s="5"/>
      <c r="F11" s="5"/>
      <c r="G11" s="5"/>
      <c r="H11" s="5"/>
      <c r="I11" s="5"/>
      <c r="J11" s="5"/>
      <c r="L11" s="28">
        <v>250</v>
      </c>
      <c r="M11" s="29">
        <v>130.34986011994977</v>
      </c>
      <c r="N11" s="29">
        <v>303.06342477888325</v>
      </c>
      <c r="O11" s="29">
        <v>475.77698943781678</v>
      </c>
      <c r="P11" s="29">
        <v>646.31805642808422</v>
      </c>
      <c r="Q11" s="29">
        <v>819.03162108701792</v>
      </c>
      <c r="R11" s="29">
        <v>989.57268807728565</v>
      </c>
      <c r="S11" s="29">
        <v>1471.5840905408938</v>
      </c>
      <c r="T11" s="29">
        <v>690.81381863856166</v>
      </c>
    </row>
    <row r="12" spans="2:20" x14ac:dyDescent="0.3">
      <c r="B12" s="28" t="s">
        <v>3</v>
      </c>
      <c r="C12" s="29">
        <v>52.13994404797991</v>
      </c>
      <c r="D12" s="29">
        <v>121.22536991155332</v>
      </c>
      <c r="E12" s="29">
        <v>190.31079577512671</v>
      </c>
      <c r="F12" s="29">
        <v>258.52722257123366</v>
      </c>
      <c r="G12" s="29">
        <v>327.61264843480717</v>
      </c>
      <c r="H12" s="29">
        <v>395.8290752309141</v>
      </c>
      <c r="I12" s="29">
        <v>588.63363621635756</v>
      </c>
      <c r="J12" s="29">
        <v>276.32552745542466</v>
      </c>
      <c r="L12" s="27" t="s">
        <v>1</v>
      </c>
      <c r="M12" s="5"/>
      <c r="N12" s="5"/>
      <c r="O12" s="5"/>
      <c r="P12" s="5"/>
      <c r="Q12" s="5"/>
      <c r="R12" s="5"/>
      <c r="S12" s="5"/>
      <c r="T12" s="5"/>
    </row>
    <row r="13" spans="2:20" x14ac:dyDescent="0.3">
      <c r="B13" s="28" t="s">
        <v>1</v>
      </c>
      <c r="C13" s="29">
        <v>71.692423065972378</v>
      </c>
      <c r="D13" s="29">
        <v>168.15131955473527</v>
      </c>
      <c r="E13" s="29">
        <v>263.74121697603175</v>
      </c>
      <c r="F13" s="29">
        <v>359.33111439732812</v>
      </c>
      <c r="G13" s="29">
        <v>454.92101181862466</v>
      </c>
      <c r="H13" s="29">
        <v>550.51090923992115</v>
      </c>
      <c r="I13" s="29">
        <v>870.5411920181042</v>
      </c>
      <c r="J13" s="29">
        <v>391.26988386724526</v>
      </c>
      <c r="L13" s="28">
        <v>60</v>
      </c>
      <c r="M13" s="29">
        <v>43.015453839583422</v>
      </c>
      <c r="N13" s="29">
        <v>100.89079173284115</v>
      </c>
      <c r="O13" s="29">
        <v>158.24473018561906</v>
      </c>
      <c r="P13" s="29">
        <v>215.59866863839696</v>
      </c>
      <c r="Q13" s="29">
        <v>272.95260709117485</v>
      </c>
      <c r="R13" s="29">
        <v>330.30654554395272</v>
      </c>
      <c r="S13" s="29">
        <v>522.32471521086256</v>
      </c>
      <c r="T13" s="29">
        <v>234.76193032034723</v>
      </c>
    </row>
    <row r="14" spans="2:20" x14ac:dyDescent="0.3">
      <c r="B14" s="27">
        <v>150</v>
      </c>
      <c r="C14" s="5"/>
      <c r="D14" s="5"/>
      <c r="E14" s="5"/>
      <c r="F14" s="5"/>
      <c r="G14" s="5"/>
      <c r="H14" s="5"/>
      <c r="I14" s="5"/>
      <c r="J14" s="5"/>
      <c r="L14" s="28">
        <v>80</v>
      </c>
      <c r="M14" s="29">
        <v>57.353938452777889</v>
      </c>
      <c r="N14" s="29">
        <v>134.52105564378815</v>
      </c>
      <c r="O14" s="29">
        <v>210.99297358082538</v>
      </c>
      <c r="P14" s="29">
        <v>287.46489151786255</v>
      </c>
      <c r="Q14" s="29">
        <v>363.93680945489973</v>
      </c>
      <c r="R14" s="29">
        <v>440.40872739193708</v>
      </c>
      <c r="S14" s="29">
        <v>696.43295361448327</v>
      </c>
      <c r="T14" s="29">
        <v>313.01590709379639</v>
      </c>
    </row>
    <row r="15" spans="2:20" x14ac:dyDescent="0.3">
      <c r="B15" s="28" t="s">
        <v>3</v>
      </c>
      <c r="C15" s="29">
        <v>78.209916071969857</v>
      </c>
      <c r="D15" s="29">
        <v>181.83805486732996</v>
      </c>
      <c r="E15" s="29">
        <v>285.4661936626901</v>
      </c>
      <c r="F15" s="29">
        <v>387.79083385685055</v>
      </c>
      <c r="G15" s="29">
        <v>491.41897265221075</v>
      </c>
      <c r="H15" s="29">
        <v>593.74361284637132</v>
      </c>
      <c r="I15" s="29">
        <v>882.95045432453651</v>
      </c>
      <c r="J15" s="29">
        <v>414.48829118313699</v>
      </c>
      <c r="L15" s="28">
        <v>100</v>
      </c>
      <c r="M15" s="29">
        <v>71.692423065972378</v>
      </c>
      <c r="N15" s="29">
        <v>168.15131955473527</v>
      </c>
      <c r="O15" s="29">
        <v>263.74121697603175</v>
      </c>
      <c r="P15" s="29">
        <v>359.33111439732812</v>
      </c>
      <c r="Q15" s="29">
        <v>454.92101181862466</v>
      </c>
      <c r="R15" s="29">
        <v>550.51090923992115</v>
      </c>
      <c r="S15" s="29">
        <v>870.5411920181042</v>
      </c>
      <c r="T15" s="29">
        <v>391.26988386724526</v>
      </c>
    </row>
    <row r="16" spans="2:20" x14ac:dyDescent="0.3">
      <c r="B16" s="28" t="s">
        <v>1</v>
      </c>
      <c r="C16" s="29">
        <v>107.53863459895859</v>
      </c>
      <c r="D16" s="29">
        <v>252.22697933210287</v>
      </c>
      <c r="E16" s="29">
        <v>395.61182546404774</v>
      </c>
      <c r="F16" s="29">
        <v>538.99667159599244</v>
      </c>
      <c r="G16" s="29">
        <v>682.38151772793708</v>
      </c>
      <c r="H16" s="29">
        <v>825.76636385988184</v>
      </c>
      <c r="I16" s="29">
        <v>1305.8117880271561</v>
      </c>
      <c r="J16" s="29">
        <v>586.90482580086825</v>
      </c>
      <c r="L16" s="28">
        <v>150</v>
      </c>
      <c r="M16" s="29">
        <v>107.53863459895859</v>
      </c>
      <c r="N16" s="29">
        <v>252.22697933210287</v>
      </c>
      <c r="O16" s="29">
        <v>395.61182546404774</v>
      </c>
      <c r="P16" s="29">
        <v>538.99667159599244</v>
      </c>
      <c r="Q16" s="29">
        <v>682.38151772793708</v>
      </c>
      <c r="R16" s="29">
        <v>825.76636385988184</v>
      </c>
      <c r="S16" s="29">
        <v>1305.8117880271561</v>
      </c>
      <c r="T16" s="29">
        <v>586.90482580086825</v>
      </c>
    </row>
    <row r="17" spans="2:20" x14ac:dyDescent="0.3">
      <c r="B17" s="27">
        <v>200</v>
      </c>
      <c r="C17" s="5"/>
      <c r="D17" s="5"/>
      <c r="E17" s="5"/>
      <c r="F17" s="5"/>
      <c r="G17" s="5"/>
      <c r="H17" s="5"/>
      <c r="I17" s="5"/>
      <c r="J17" s="5"/>
      <c r="L17" s="28">
        <v>200</v>
      </c>
      <c r="M17" s="29">
        <v>143.38484613194476</v>
      </c>
      <c r="N17" s="29">
        <v>336.30263910947053</v>
      </c>
      <c r="O17" s="29">
        <v>527.4824339520635</v>
      </c>
      <c r="P17" s="29">
        <v>718.66222879465624</v>
      </c>
      <c r="Q17" s="29">
        <v>909.84202363724933</v>
      </c>
      <c r="R17" s="29">
        <v>1101.0218184798423</v>
      </c>
      <c r="S17" s="29">
        <v>1741.0823840362084</v>
      </c>
      <c r="T17" s="29">
        <v>782.53976773449051</v>
      </c>
    </row>
    <row r="18" spans="2:20" x14ac:dyDescent="0.3">
      <c r="B18" s="28" t="s">
        <v>3</v>
      </c>
      <c r="C18" s="29">
        <v>104.27988809595982</v>
      </c>
      <c r="D18" s="29">
        <v>242.45073982310663</v>
      </c>
      <c r="E18" s="29">
        <v>380.62159155025341</v>
      </c>
      <c r="F18" s="29">
        <v>517.05444514246733</v>
      </c>
      <c r="G18" s="29">
        <v>655.22529686961434</v>
      </c>
      <c r="H18" s="29">
        <v>791.6581504618282</v>
      </c>
      <c r="I18" s="29">
        <v>1177.2672724327151</v>
      </c>
      <c r="J18" s="29">
        <v>552.65105491084933</v>
      </c>
      <c r="L18" s="28">
        <v>250</v>
      </c>
      <c r="M18" s="29">
        <v>179.23105766493094</v>
      </c>
      <c r="N18" s="29">
        <v>420.37829888683802</v>
      </c>
      <c r="O18" s="29">
        <v>659.35304244007943</v>
      </c>
      <c r="P18" s="29">
        <v>898.32778599332062</v>
      </c>
      <c r="Q18" s="29">
        <v>1137.3025295465618</v>
      </c>
      <c r="R18" s="29">
        <v>1376.2772730998031</v>
      </c>
      <c r="S18" s="29">
        <v>2176.3529800452607</v>
      </c>
      <c r="T18" s="29">
        <v>978.17470966811356</v>
      </c>
    </row>
    <row r="19" spans="2:20" x14ac:dyDescent="0.3">
      <c r="B19" s="28" t="s">
        <v>1</v>
      </c>
      <c r="C19" s="29">
        <v>143.38484613194476</v>
      </c>
      <c r="D19" s="29">
        <v>336.30263910947053</v>
      </c>
      <c r="E19" s="29">
        <v>527.4824339520635</v>
      </c>
      <c r="F19" s="29">
        <v>718.66222879465624</v>
      </c>
      <c r="G19" s="29">
        <v>909.84202363724933</v>
      </c>
      <c r="H19" s="29">
        <v>1101.0218184798423</v>
      </c>
      <c r="I19" s="29">
        <v>1741.0823840362084</v>
      </c>
      <c r="J19" s="29">
        <v>782.53976773449051</v>
      </c>
      <c r="L19" s="27" t="s">
        <v>106</v>
      </c>
      <c r="M19" s="29">
        <v>86.682656979766634</v>
      </c>
      <c r="N19" s="29">
        <v>202.56368262640191</v>
      </c>
      <c r="O19" s="29">
        <v>317.83640892581087</v>
      </c>
      <c r="P19" s="29">
        <v>432.5008358779935</v>
      </c>
      <c r="Q19" s="29">
        <v>547.77356217740225</v>
      </c>
      <c r="R19" s="29">
        <v>662.43798912958471</v>
      </c>
      <c r="S19" s="29">
        <v>1021.4223797641231</v>
      </c>
      <c r="T19" s="29">
        <v>467.31678792586899</v>
      </c>
    </row>
    <row r="20" spans="2:20" x14ac:dyDescent="0.3">
      <c r="B20" s="27">
        <v>250</v>
      </c>
      <c r="C20" s="5"/>
      <c r="D20" s="5"/>
      <c r="E20" s="5"/>
      <c r="F20" s="5"/>
      <c r="G20" s="5"/>
      <c r="H20" s="5"/>
      <c r="I20" s="5"/>
      <c r="J20" s="5"/>
      <c r="L20"/>
      <c r="M20"/>
      <c r="N20"/>
      <c r="O20"/>
      <c r="P20"/>
      <c r="Q20"/>
      <c r="R20"/>
      <c r="S20"/>
      <c r="T20"/>
    </row>
    <row r="21" spans="2:20" x14ac:dyDescent="0.3">
      <c r="B21" s="28" t="s">
        <v>3</v>
      </c>
      <c r="C21" s="29">
        <v>130.34986011994977</v>
      </c>
      <c r="D21" s="29">
        <v>303.06342477888325</v>
      </c>
      <c r="E21" s="29">
        <v>475.77698943781678</v>
      </c>
      <c r="F21" s="29">
        <v>646.31805642808422</v>
      </c>
      <c r="G21" s="29">
        <v>819.03162108701792</v>
      </c>
      <c r="H21" s="29">
        <v>989.57268807728565</v>
      </c>
      <c r="I21" s="29">
        <v>1471.5840905408938</v>
      </c>
      <c r="J21" s="29">
        <v>690.81381863856166</v>
      </c>
      <c r="L21"/>
      <c r="M21"/>
      <c r="N21"/>
      <c r="O21"/>
      <c r="P21"/>
      <c r="Q21"/>
      <c r="R21"/>
      <c r="S21"/>
      <c r="T21"/>
    </row>
    <row r="22" spans="2:20" x14ac:dyDescent="0.3">
      <c r="B22" s="28" t="s">
        <v>1</v>
      </c>
      <c r="C22" s="29">
        <v>179.23105766493094</v>
      </c>
      <c r="D22" s="29">
        <v>420.37829888683802</v>
      </c>
      <c r="E22" s="29">
        <v>659.35304244007943</v>
      </c>
      <c r="F22" s="29">
        <v>898.32778599332062</v>
      </c>
      <c r="G22" s="29">
        <v>1137.3025295465618</v>
      </c>
      <c r="H22" s="29">
        <v>1376.2772730998031</v>
      </c>
      <c r="I22" s="29">
        <v>2176.3529800452607</v>
      </c>
      <c r="J22" s="29">
        <v>978.17470966811356</v>
      </c>
      <c r="L22"/>
      <c r="M22"/>
      <c r="N22"/>
      <c r="O22"/>
      <c r="P22"/>
      <c r="Q22"/>
      <c r="R22"/>
      <c r="S22"/>
      <c r="T22"/>
    </row>
    <row r="23" spans="2:20" x14ac:dyDescent="0.3">
      <c r="B23" s="27" t="s">
        <v>106</v>
      </c>
      <c r="C23" s="29">
        <v>86.682656979766634</v>
      </c>
      <c r="D23" s="29">
        <v>202.56368262640191</v>
      </c>
      <c r="E23" s="29">
        <v>317.83640892581087</v>
      </c>
      <c r="F23" s="29">
        <v>432.5008358779935</v>
      </c>
      <c r="G23" s="29">
        <v>547.77356217740225</v>
      </c>
      <c r="H23" s="29">
        <v>662.43798912958471</v>
      </c>
      <c r="I23" s="29">
        <v>1021.4223797641231</v>
      </c>
      <c r="J23" s="29">
        <v>467.31678792586899</v>
      </c>
      <c r="L23"/>
      <c r="M23"/>
      <c r="N23"/>
      <c r="O23"/>
      <c r="P23"/>
      <c r="Q23"/>
      <c r="R23"/>
      <c r="S23"/>
      <c r="T23"/>
    </row>
    <row r="76" spans="2:20" x14ac:dyDescent="0.3">
      <c r="B76" s="26" t="s">
        <v>104</v>
      </c>
      <c r="C76" s="1" t="s" vm="1">
        <v>86</v>
      </c>
      <c r="L76" s="26" t="s">
        <v>104</v>
      </c>
      <c r="M76" s="1" t="s" vm="1">
        <v>86</v>
      </c>
    </row>
    <row r="77" spans="2:20" x14ac:dyDescent="0.3">
      <c r="B77" s="26" t="s">
        <v>105</v>
      </c>
      <c r="C77" s="1" t="s" vm="2">
        <v>19</v>
      </c>
      <c r="L77" s="26" t="s">
        <v>105</v>
      </c>
      <c r="M77" s="1" t="s" vm="2">
        <v>19</v>
      </c>
    </row>
    <row r="79" spans="2:20" x14ac:dyDescent="0.3">
      <c r="B79" s="26" t="s">
        <v>110</v>
      </c>
      <c r="C79" s="26" t="s">
        <v>107</v>
      </c>
      <c r="L79" s="26" t="s">
        <v>110</v>
      </c>
      <c r="M79" s="26" t="s">
        <v>107</v>
      </c>
    </row>
    <row r="80" spans="2:20" x14ac:dyDescent="0.3">
      <c r="B80" s="26" t="s">
        <v>108</v>
      </c>
      <c r="C80" s="5" t="s">
        <v>5</v>
      </c>
      <c r="D80" s="5" t="s">
        <v>6</v>
      </c>
      <c r="E80" s="5" t="s">
        <v>7</v>
      </c>
      <c r="F80" s="5" t="s">
        <v>8</v>
      </c>
      <c r="G80" s="5" t="s">
        <v>9</v>
      </c>
      <c r="H80" s="5" t="s">
        <v>10</v>
      </c>
      <c r="I80" s="5" t="s">
        <v>11</v>
      </c>
      <c r="J80" s="5" t="s">
        <v>106</v>
      </c>
      <c r="L80" s="26" t="s">
        <v>109</v>
      </c>
      <c r="M80" s="5" t="s">
        <v>5</v>
      </c>
      <c r="N80" s="5" t="s">
        <v>6</v>
      </c>
      <c r="O80" s="5" t="s">
        <v>7</v>
      </c>
      <c r="P80" s="5" t="s">
        <v>8</v>
      </c>
      <c r="Q80" s="5" t="s">
        <v>9</v>
      </c>
      <c r="R80" s="5" t="s">
        <v>10</v>
      </c>
      <c r="S80" s="5" t="s">
        <v>11</v>
      </c>
      <c r="T80" s="5" t="s">
        <v>106</v>
      </c>
    </row>
    <row r="81" spans="2:20" x14ac:dyDescent="0.3">
      <c r="B81" s="27">
        <v>60</v>
      </c>
      <c r="C81" s="5"/>
      <c r="D81" s="5"/>
      <c r="E81" s="5"/>
      <c r="F81" s="5"/>
      <c r="G81" s="5"/>
      <c r="H81" s="5"/>
      <c r="I81" s="5"/>
      <c r="J81" s="5"/>
      <c r="L81" s="27" t="s">
        <v>3</v>
      </c>
      <c r="M81" s="5"/>
      <c r="N81" s="5"/>
      <c r="O81" s="5"/>
      <c r="P81" s="5"/>
      <c r="Q81" s="5"/>
      <c r="R81" s="5"/>
      <c r="S81" s="5"/>
      <c r="T81" s="5"/>
    </row>
    <row r="82" spans="2:20" x14ac:dyDescent="0.3">
      <c r="B82" s="28" t="s">
        <v>3</v>
      </c>
      <c r="C82" s="29">
        <v>21.897559176317852</v>
      </c>
      <c r="D82" s="29">
        <v>50.911825084939004</v>
      </c>
      <c r="E82" s="29">
        <v>79.926090993560152</v>
      </c>
      <c r="F82" s="29">
        <v>108.57539758257603</v>
      </c>
      <c r="G82" s="29">
        <v>137.58966349119717</v>
      </c>
      <c r="H82" s="29">
        <v>166.23897008021299</v>
      </c>
      <c r="I82" s="29">
        <v>247.2123842395691</v>
      </c>
      <c r="J82" s="29">
        <v>116.05027009262461</v>
      </c>
      <c r="L82" s="28">
        <v>60</v>
      </c>
      <c r="M82" s="29">
        <v>21.897559176317852</v>
      </c>
      <c r="N82" s="29">
        <v>50.911825084939004</v>
      </c>
      <c r="O82" s="29">
        <v>79.926090993560152</v>
      </c>
      <c r="P82" s="29">
        <v>108.57539758257603</v>
      </c>
      <c r="Q82" s="29">
        <v>137.58966349119717</v>
      </c>
      <c r="R82" s="29">
        <v>166.23897008021299</v>
      </c>
      <c r="S82" s="29">
        <v>247.2123842395691</v>
      </c>
      <c r="T82" s="29">
        <v>116.05027009262461</v>
      </c>
    </row>
    <row r="83" spans="2:20" x14ac:dyDescent="0.3">
      <c r="B83" s="28" t="s">
        <v>1</v>
      </c>
      <c r="C83" s="29">
        <v>30.109143867437052</v>
      </c>
      <c r="D83" s="29">
        <v>70.619628343625067</v>
      </c>
      <c r="E83" s="29">
        <v>110.7651535002078</v>
      </c>
      <c r="F83" s="29">
        <v>150.91067865679051</v>
      </c>
      <c r="G83" s="29">
        <v>191.05620381337326</v>
      </c>
      <c r="H83" s="29">
        <v>231.20172896995595</v>
      </c>
      <c r="I83" s="29">
        <v>365.60697591268837</v>
      </c>
      <c r="J83" s="29">
        <v>164.32421615201116</v>
      </c>
      <c r="L83" s="28">
        <v>80</v>
      </c>
      <c r="M83" s="29">
        <v>29.196745568423804</v>
      </c>
      <c r="N83" s="29">
        <v>67.882433446585324</v>
      </c>
      <c r="O83" s="29">
        <v>106.56812132474687</v>
      </c>
      <c r="P83" s="29">
        <v>144.767196776768</v>
      </c>
      <c r="Q83" s="29">
        <v>183.45288465492953</v>
      </c>
      <c r="R83" s="29">
        <v>221.65196010695067</v>
      </c>
      <c r="S83" s="29">
        <v>329.61651231942551</v>
      </c>
      <c r="T83" s="29">
        <v>154.73369345683281</v>
      </c>
    </row>
    <row r="84" spans="2:20" x14ac:dyDescent="0.3">
      <c r="B84" s="27">
        <v>80</v>
      </c>
      <c r="C84" s="5"/>
      <c r="D84" s="5"/>
      <c r="E84" s="5"/>
      <c r="F84" s="5"/>
      <c r="G84" s="5"/>
      <c r="H84" s="5"/>
      <c r="I84" s="5"/>
      <c r="J84" s="5"/>
      <c r="L84" s="28">
        <v>100</v>
      </c>
      <c r="M84" s="29">
        <v>36.495931960529752</v>
      </c>
      <c r="N84" s="29">
        <v>84.853041808231666</v>
      </c>
      <c r="O84" s="29">
        <v>133.21015165593357</v>
      </c>
      <c r="P84" s="29">
        <v>180.95899597096002</v>
      </c>
      <c r="Q84" s="29">
        <v>229.31610581866195</v>
      </c>
      <c r="R84" s="29">
        <v>277.06495013368834</v>
      </c>
      <c r="S84" s="29">
        <v>412.02064039928177</v>
      </c>
      <c r="T84" s="29">
        <v>193.41711682104102</v>
      </c>
    </row>
    <row r="85" spans="2:20" x14ac:dyDescent="0.3">
      <c r="B85" s="28" t="s">
        <v>3</v>
      </c>
      <c r="C85" s="29">
        <v>29.196745568423804</v>
      </c>
      <c r="D85" s="29">
        <v>67.882433446585324</v>
      </c>
      <c r="E85" s="29">
        <v>106.56812132474687</v>
      </c>
      <c r="F85" s="29">
        <v>144.767196776768</v>
      </c>
      <c r="G85" s="29">
        <v>183.45288465492953</v>
      </c>
      <c r="H85" s="29">
        <v>221.65196010695067</v>
      </c>
      <c r="I85" s="29">
        <v>329.61651231942551</v>
      </c>
      <c r="J85" s="29">
        <v>154.73369345683281</v>
      </c>
      <c r="L85" s="28">
        <v>150</v>
      </c>
      <c r="M85" s="29">
        <v>54.743897940794625</v>
      </c>
      <c r="N85" s="29">
        <v>127.2795627123475</v>
      </c>
      <c r="O85" s="29">
        <v>199.81522748390037</v>
      </c>
      <c r="P85" s="29">
        <v>271.43849395644003</v>
      </c>
      <c r="Q85" s="29">
        <v>343.97415872799291</v>
      </c>
      <c r="R85" s="29">
        <v>415.59742520053254</v>
      </c>
      <c r="S85" s="29">
        <v>618.03096059892277</v>
      </c>
      <c r="T85" s="29">
        <v>290.12567523156156</v>
      </c>
    </row>
    <row r="86" spans="2:20" x14ac:dyDescent="0.3">
      <c r="B86" s="28" t="s">
        <v>1</v>
      </c>
      <c r="C86" s="29">
        <v>40.145525156582721</v>
      </c>
      <c r="D86" s="29">
        <v>94.159504458166751</v>
      </c>
      <c r="E86" s="29">
        <v>147.68687133361041</v>
      </c>
      <c r="F86" s="29">
        <v>201.214238209054</v>
      </c>
      <c r="G86" s="29">
        <v>254.74160508449759</v>
      </c>
      <c r="H86" s="29">
        <v>308.26897195994133</v>
      </c>
      <c r="I86" s="29">
        <v>487.47596788358459</v>
      </c>
      <c r="J86" s="29">
        <v>219.09895486934815</v>
      </c>
      <c r="L86" s="28">
        <v>200</v>
      </c>
      <c r="M86" s="29">
        <v>72.991863921059505</v>
      </c>
      <c r="N86" s="29">
        <v>169.70608361646333</v>
      </c>
      <c r="O86" s="29">
        <v>266.42030331186714</v>
      </c>
      <c r="P86" s="29">
        <v>361.91799194192004</v>
      </c>
      <c r="Q86" s="29">
        <v>458.63221163732391</v>
      </c>
      <c r="R86" s="29">
        <v>554.12990026737668</v>
      </c>
      <c r="S86" s="29">
        <v>824.04128079856355</v>
      </c>
      <c r="T86" s="29">
        <v>386.83423364208204</v>
      </c>
    </row>
    <row r="87" spans="2:20" x14ac:dyDescent="0.3">
      <c r="B87" s="27">
        <v>100</v>
      </c>
      <c r="C87" s="5"/>
      <c r="D87" s="5"/>
      <c r="E87" s="5"/>
      <c r="F87" s="5"/>
      <c r="G87" s="5"/>
      <c r="H87" s="5"/>
      <c r="I87" s="5"/>
      <c r="J87" s="5"/>
      <c r="L87" s="28">
        <v>250</v>
      </c>
      <c r="M87" s="29">
        <v>91.23982990132437</v>
      </c>
      <c r="N87" s="29">
        <v>212.13260452057918</v>
      </c>
      <c r="O87" s="29">
        <v>333.025379139834</v>
      </c>
      <c r="P87" s="29">
        <v>452.39748992740004</v>
      </c>
      <c r="Q87" s="29">
        <v>573.29026454665484</v>
      </c>
      <c r="R87" s="29">
        <v>692.66237533422088</v>
      </c>
      <c r="S87" s="29">
        <v>1030.0516009982045</v>
      </c>
      <c r="T87" s="29">
        <v>483.54279205260258</v>
      </c>
    </row>
    <row r="88" spans="2:20" x14ac:dyDescent="0.3">
      <c r="B88" s="28" t="s">
        <v>3</v>
      </c>
      <c r="C88" s="29">
        <v>36.495931960529752</v>
      </c>
      <c r="D88" s="29">
        <v>84.853041808231666</v>
      </c>
      <c r="E88" s="29">
        <v>133.21015165593357</v>
      </c>
      <c r="F88" s="29">
        <v>180.95899597096002</v>
      </c>
      <c r="G88" s="29">
        <v>229.31610581866195</v>
      </c>
      <c r="H88" s="29">
        <v>277.06495013368834</v>
      </c>
      <c r="I88" s="29">
        <v>412.02064039928177</v>
      </c>
      <c r="J88" s="29">
        <v>193.41711682104102</v>
      </c>
      <c r="L88" s="27" t="s">
        <v>1</v>
      </c>
      <c r="M88" s="5"/>
      <c r="N88" s="5"/>
      <c r="O88" s="5"/>
      <c r="P88" s="5"/>
      <c r="Q88" s="5"/>
      <c r="R88" s="5"/>
      <c r="S88" s="5"/>
      <c r="T88" s="5"/>
    </row>
    <row r="89" spans="2:20" x14ac:dyDescent="0.3">
      <c r="B89" s="28" t="s">
        <v>1</v>
      </c>
      <c r="C89" s="29">
        <v>50.181906445728401</v>
      </c>
      <c r="D89" s="29">
        <v>117.69938057270845</v>
      </c>
      <c r="E89" s="29">
        <v>184.60858916701298</v>
      </c>
      <c r="F89" s="29">
        <v>251.5177977613175</v>
      </c>
      <c r="G89" s="29">
        <v>318.42700635562204</v>
      </c>
      <c r="H89" s="29">
        <v>385.33621494992661</v>
      </c>
      <c r="I89" s="29">
        <v>609.34495985448063</v>
      </c>
      <c r="J89" s="29">
        <v>273.87369358668519</v>
      </c>
      <c r="L89" s="28">
        <v>60</v>
      </c>
      <c r="M89" s="29">
        <v>30.109143867437052</v>
      </c>
      <c r="N89" s="29">
        <v>70.619628343625067</v>
      </c>
      <c r="O89" s="29">
        <v>110.7651535002078</v>
      </c>
      <c r="P89" s="29">
        <v>150.91067865679051</v>
      </c>
      <c r="Q89" s="29">
        <v>191.05620381337326</v>
      </c>
      <c r="R89" s="29">
        <v>231.20172896995595</v>
      </c>
      <c r="S89" s="29">
        <v>365.60697591268837</v>
      </c>
      <c r="T89" s="29">
        <v>164.32421615201116</v>
      </c>
    </row>
    <row r="90" spans="2:20" x14ac:dyDescent="0.3">
      <c r="B90" s="27">
        <v>150</v>
      </c>
      <c r="C90" s="5"/>
      <c r="D90" s="5"/>
      <c r="E90" s="5"/>
      <c r="F90" s="5"/>
      <c r="G90" s="5"/>
      <c r="H90" s="5"/>
      <c r="I90" s="5"/>
      <c r="J90" s="5"/>
      <c r="L90" s="28">
        <v>80</v>
      </c>
      <c r="M90" s="29">
        <v>40.145525156582721</v>
      </c>
      <c r="N90" s="29">
        <v>94.159504458166751</v>
      </c>
      <c r="O90" s="29">
        <v>147.68687133361041</v>
      </c>
      <c r="P90" s="29">
        <v>201.214238209054</v>
      </c>
      <c r="Q90" s="29">
        <v>254.74160508449759</v>
      </c>
      <c r="R90" s="29">
        <v>308.26897195994133</v>
      </c>
      <c r="S90" s="29">
        <v>487.47596788358459</v>
      </c>
      <c r="T90" s="29">
        <v>219.09895486934815</v>
      </c>
    </row>
    <row r="91" spans="2:20" x14ac:dyDescent="0.3">
      <c r="B91" s="28" t="s">
        <v>3</v>
      </c>
      <c r="C91" s="29">
        <v>54.743897940794625</v>
      </c>
      <c r="D91" s="29">
        <v>127.2795627123475</v>
      </c>
      <c r="E91" s="29">
        <v>199.81522748390037</v>
      </c>
      <c r="F91" s="29">
        <v>271.43849395644003</v>
      </c>
      <c r="G91" s="29">
        <v>343.97415872799291</v>
      </c>
      <c r="H91" s="29">
        <v>415.59742520053254</v>
      </c>
      <c r="I91" s="29">
        <v>618.03096059892277</v>
      </c>
      <c r="J91" s="29">
        <v>290.12567523156156</v>
      </c>
      <c r="L91" s="28">
        <v>100</v>
      </c>
      <c r="M91" s="29">
        <v>50.181906445728401</v>
      </c>
      <c r="N91" s="29">
        <v>117.69938057270845</v>
      </c>
      <c r="O91" s="29">
        <v>184.60858916701298</v>
      </c>
      <c r="P91" s="29">
        <v>251.5177977613175</v>
      </c>
      <c r="Q91" s="29">
        <v>318.42700635562204</v>
      </c>
      <c r="R91" s="29">
        <v>385.33621494992661</v>
      </c>
      <c r="S91" s="29">
        <v>609.34495985448063</v>
      </c>
      <c r="T91" s="29">
        <v>273.87369358668519</v>
      </c>
    </row>
    <row r="92" spans="2:20" x14ac:dyDescent="0.3">
      <c r="B92" s="28" t="s">
        <v>1</v>
      </c>
      <c r="C92" s="29">
        <v>75.272859668592602</v>
      </c>
      <c r="D92" s="29">
        <v>176.54907085906265</v>
      </c>
      <c r="E92" s="29">
        <v>276.91288375051948</v>
      </c>
      <c r="F92" s="29">
        <v>377.27669664197629</v>
      </c>
      <c r="G92" s="29">
        <v>477.64050953343309</v>
      </c>
      <c r="H92" s="29">
        <v>578.00432242488989</v>
      </c>
      <c r="I92" s="29">
        <v>914.01743978172101</v>
      </c>
      <c r="J92" s="29">
        <v>410.81054038002793</v>
      </c>
      <c r="L92" s="28">
        <v>150</v>
      </c>
      <c r="M92" s="29">
        <v>75.272859668592602</v>
      </c>
      <c r="N92" s="29">
        <v>176.54907085906265</v>
      </c>
      <c r="O92" s="29">
        <v>276.91288375051948</v>
      </c>
      <c r="P92" s="29">
        <v>377.27669664197629</v>
      </c>
      <c r="Q92" s="29">
        <v>477.64050953343309</v>
      </c>
      <c r="R92" s="29">
        <v>578.00432242488989</v>
      </c>
      <c r="S92" s="29">
        <v>914.01743978172101</v>
      </c>
      <c r="T92" s="29">
        <v>410.81054038002793</v>
      </c>
    </row>
    <row r="93" spans="2:20" x14ac:dyDescent="0.3">
      <c r="B93" s="27">
        <v>200</v>
      </c>
      <c r="C93" s="5"/>
      <c r="D93" s="5"/>
      <c r="E93" s="5"/>
      <c r="F93" s="5"/>
      <c r="G93" s="5"/>
      <c r="H93" s="5"/>
      <c r="I93" s="5"/>
      <c r="J93" s="5"/>
      <c r="L93" s="28">
        <v>200</v>
      </c>
      <c r="M93" s="29">
        <v>100.3638128914568</v>
      </c>
      <c r="N93" s="29">
        <v>235.3987611454169</v>
      </c>
      <c r="O93" s="29">
        <v>369.21717833402596</v>
      </c>
      <c r="P93" s="29">
        <v>503.03559552263499</v>
      </c>
      <c r="Q93" s="29">
        <v>636.85401271124408</v>
      </c>
      <c r="R93" s="29">
        <v>770.67242989985323</v>
      </c>
      <c r="S93" s="29">
        <v>1218.6899197089613</v>
      </c>
      <c r="T93" s="29">
        <v>547.74738717337038</v>
      </c>
    </row>
    <row r="94" spans="2:20" x14ac:dyDescent="0.3">
      <c r="B94" s="28" t="s">
        <v>3</v>
      </c>
      <c r="C94" s="29">
        <v>72.991863921059505</v>
      </c>
      <c r="D94" s="29">
        <v>169.70608361646333</v>
      </c>
      <c r="E94" s="29">
        <v>266.42030331186714</v>
      </c>
      <c r="F94" s="29">
        <v>361.91799194192004</v>
      </c>
      <c r="G94" s="29">
        <v>458.63221163732391</v>
      </c>
      <c r="H94" s="29">
        <v>554.12990026737668</v>
      </c>
      <c r="I94" s="29">
        <v>824.04128079856355</v>
      </c>
      <c r="J94" s="29">
        <v>386.83423364208204</v>
      </c>
      <c r="L94" s="28">
        <v>250</v>
      </c>
      <c r="M94" s="29">
        <v>125.454766114321</v>
      </c>
      <c r="N94" s="29">
        <v>294.24845143177112</v>
      </c>
      <c r="O94" s="29">
        <v>461.52147291753249</v>
      </c>
      <c r="P94" s="29">
        <v>628.7944944032937</v>
      </c>
      <c r="Q94" s="29">
        <v>796.06751588905502</v>
      </c>
      <c r="R94" s="29">
        <v>963.34053737481645</v>
      </c>
      <c r="S94" s="29">
        <v>1523.3623996362019</v>
      </c>
      <c r="T94" s="29">
        <v>684.68423396671312</v>
      </c>
    </row>
    <row r="95" spans="2:20" x14ac:dyDescent="0.3">
      <c r="B95" s="28" t="s">
        <v>1</v>
      </c>
      <c r="C95" s="29">
        <v>100.3638128914568</v>
      </c>
      <c r="D95" s="29">
        <v>235.3987611454169</v>
      </c>
      <c r="E95" s="29">
        <v>369.21717833402596</v>
      </c>
      <c r="F95" s="29">
        <v>503.03559552263499</v>
      </c>
      <c r="G95" s="29">
        <v>636.85401271124408</v>
      </c>
      <c r="H95" s="29">
        <v>770.67242989985323</v>
      </c>
      <c r="I95" s="29">
        <v>1218.6899197089613</v>
      </c>
      <c r="J95" s="29">
        <v>547.74738717337038</v>
      </c>
      <c r="L95" s="27" t="s">
        <v>106</v>
      </c>
      <c r="M95" s="29">
        <v>60.674486884380713</v>
      </c>
      <c r="N95" s="29">
        <v>141.78669566665809</v>
      </c>
      <c r="O95" s="29">
        <v>222.4731185760626</v>
      </c>
      <c r="P95" s="29">
        <v>302.73375561259422</v>
      </c>
      <c r="Q95" s="29">
        <v>383.42017852199882</v>
      </c>
      <c r="R95" s="29">
        <v>463.68081555853053</v>
      </c>
      <c r="S95" s="29">
        <v>714.95592017763374</v>
      </c>
      <c r="T95" s="29">
        <v>327.10356728540847</v>
      </c>
    </row>
    <row r="96" spans="2:20" x14ac:dyDescent="0.3">
      <c r="B96" s="27">
        <v>250</v>
      </c>
      <c r="C96" s="5"/>
      <c r="D96" s="5"/>
      <c r="E96" s="5"/>
      <c r="F96" s="5"/>
      <c r="G96" s="5"/>
      <c r="H96" s="5"/>
      <c r="I96" s="5"/>
      <c r="J96" s="5"/>
      <c r="L96"/>
      <c r="M96"/>
      <c r="N96"/>
      <c r="O96"/>
      <c r="P96"/>
      <c r="Q96"/>
      <c r="R96"/>
      <c r="S96"/>
      <c r="T96"/>
    </row>
    <row r="97" spans="2:20" x14ac:dyDescent="0.3">
      <c r="B97" s="28" t="s">
        <v>3</v>
      </c>
      <c r="C97" s="29">
        <v>91.23982990132437</v>
      </c>
      <c r="D97" s="29">
        <v>212.13260452057918</v>
      </c>
      <c r="E97" s="29">
        <v>333.025379139834</v>
      </c>
      <c r="F97" s="29">
        <v>452.39748992740004</v>
      </c>
      <c r="G97" s="29">
        <v>573.29026454665484</v>
      </c>
      <c r="H97" s="29">
        <v>692.66237533422088</v>
      </c>
      <c r="I97" s="29">
        <v>1030.0516009982045</v>
      </c>
      <c r="J97" s="29">
        <v>483.54279205260258</v>
      </c>
      <c r="L97"/>
      <c r="M97"/>
      <c r="N97"/>
      <c r="O97"/>
      <c r="P97"/>
      <c r="Q97"/>
      <c r="R97"/>
      <c r="S97"/>
      <c r="T97"/>
    </row>
    <row r="98" spans="2:20" x14ac:dyDescent="0.3">
      <c r="B98" s="28" t="s">
        <v>1</v>
      </c>
      <c r="C98" s="29">
        <v>125.454766114321</v>
      </c>
      <c r="D98" s="29">
        <v>294.24845143177112</v>
      </c>
      <c r="E98" s="29">
        <v>461.52147291753249</v>
      </c>
      <c r="F98" s="29">
        <v>628.7944944032937</v>
      </c>
      <c r="G98" s="29">
        <v>796.06751588905502</v>
      </c>
      <c r="H98" s="29">
        <v>963.34053737481645</v>
      </c>
      <c r="I98" s="29">
        <v>1523.3623996362019</v>
      </c>
      <c r="J98" s="29">
        <v>684.68423396671312</v>
      </c>
      <c r="L98"/>
      <c r="M98"/>
      <c r="N98"/>
      <c r="O98"/>
      <c r="P98"/>
      <c r="Q98"/>
      <c r="R98"/>
      <c r="S98"/>
      <c r="T98"/>
    </row>
    <row r="99" spans="2:20" x14ac:dyDescent="0.3">
      <c r="B99" s="27" t="s">
        <v>106</v>
      </c>
      <c r="C99" s="29">
        <v>60.674486884380713</v>
      </c>
      <c r="D99" s="29">
        <v>141.78669566665809</v>
      </c>
      <c r="E99" s="29">
        <v>222.4731185760626</v>
      </c>
      <c r="F99" s="29">
        <v>302.73375561259422</v>
      </c>
      <c r="G99" s="29">
        <v>383.42017852199882</v>
      </c>
      <c r="H99" s="29">
        <v>463.68081555853053</v>
      </c>
      <c r="I99" s="29">
        <v>714.95592017763374</v>
      </c>
      <c r="J99" s="29">
        <v>327.10356728540847</v>
      </c>
      <c r="L99"/>
      <c r="M99"/>
      <c r="N99"/>
      <c r="O99"/>
      <c r="P99"/>
      <c r="Q99"/>
      <c r="R99"/>
      <c r="S99"/>
      <c r="T99"/>
    </row>
    <row r="151" spans="2:20" x14ac:dyDescent="0.3">
      <c r="B151" s="26" t="s">
        <v>104</v>
      </c>
      <c r="C151" s="1" t="s" vm="1">
        <v>86</v>
      </c>
      <c r="L151" s="26" t="s">
        <v>104</v>
      </c>
      <c r="M151" s="1" t="s" vm="1">
        <v>86</v>
      </c>
    </row>
    <row r="152" spans="2:20" x14ac:dyDescent="0.3">
      <c r="B152" s="26" t="s">
        <v>105</v>
      </c>
      <c r="C152" s="1" t="s" vm="3">
        <v>23</v>
      </c>
      <c r="L152" s="26" t="s">
        <v>105</v>
      </c>
      <c r="M152" s="1" t="s" vm="3">
        <v>23</v>
      </c>
    </row>
    <row r="154" spans="2:20" x14ac:dyDescent="0.3">
      <c r="B154" s="26" t="s">
        <v>110</v>
      </c>
      <c r="C154" s="26" t="s">
        <v>103</v>
      </c>
      <c r="L154" s="26" t="s">
        <v>110</v>
      </c>
      <c r="M154" s="26" t="s">
        <v>103</v>
      </c>
    </row>
    <row r="155" spans="2:20" x14ac:dyDescent="0.3">
      <c r="B155" s="26" t="s">
        <v>108</v>
      </c>
      <c r="C155" s="5" t="s">
        <v>5</v>
      </c>
      <c r="D155" s="5" t="s">
        <v>6</v>
      </c>
      <c r="E155" s="5" t="s">
        <v>7</v>
      </c>
      <c r="F155" s="5" t="s">
        <v>8</v>
      </c>
      <c r="G155" s="5" t="s">
        <v>9</v>
      </c>
      <c r="H155" s="5" t="s">
        <v>10</v>
      </c>
      <c r="I155" s="5" t="s">
        <v>11</v>
      </c>
      <c r="J155" s="5" t="s">
        <v>106</v>
      </c>
      <c r="L155" s="26" t="s">
        <v>109</v>
      </c>
      <c r="M155" s="5" t="s">
        <v>5</v>
      </c>
      <c r="N155" s="5" t="s">
        <v>6</v>
      </c>
      <c r="O155" s="5" t="s">
        <v>7</v>
      </c>
      <c r="P155" s="5" t="s">
        <v>8</v>
      </c>
      <c r="Q155" s="5" t="s">
        <v>9</v>
      </c>
      <c r="R155" s="5" t="s">
        <v>10</v>
      </c>
      <c r="S155" s="5" t="s">
        <v>11</v>
      </c>
      <c r="T155" s="5" t="s">
        <v>106</v>
      </c>
    </row>
    <row r="156" spans="2:20" x14ac:dyDescent="0.3">
      <c r="B156" s="27">
        <v>60</v>
      </c>
      <c r="C156" s="5"/>
      <c r="D156" s="5"/>
      <c r="E156" s="5"/>
      <c r="F156" s="5"/>
      <c r="G156" s="5"/>
      <c r="H156" s="5"/>
      <c r="I156" s="5"/>
      <c r="J156" s="5"/>
      <c r="L156" s="27" t="s">
        <v>3</v>
      </c>
      <c r="M156" s="5"/>
      <c r="N156" s="5"/>
      <c r="O156" s="5"/>
      <c r="P156" s="5"/>
      <c r="Q156" s="5"/>
      <c r="R156" s="5"/>
      <c r="S156" s="5"/>
      <c r="T156" s="5"/>
    </row>
    <row r="157" spans="2:20" x14ac:dyDescent="0.3">
      <c r="B157" s="28" t="s">
        <v>3</v>
      </c>
      <c r="C157" s="29">
        <v>45.972941877551023</v>
      </c>
      <c r="D157" s="29">
        <v>106.88708986530615</v>
      </c>
      <c r="E157" s="29">
        <v>167.80123785306125</v>
      </c>
      <c r="F157" s="29">
        <v>227.94917014285721</v>
      </c>
      <c r="G157" s="29">
        <v>288.8633181306123</v>
      </c>
      <c r="H157" s="29">
        <v>349.0112504204082</v>
      </c>
      <c r="I157" s="29">
        <v>519.01129621550808</v>
      </c>
      <c r="J157" s="29">
        <v>243.64232921504347</v>
      </c>
      <c r="L157" s="28">
        <v>60</v>
      </c>
      <c r="M157" s="29">
        <v>45.972941877551023</v>
      </c>
      <c r="N157" s="29">
        <v>106.88708986530615</v>
      </c>
      <c r="O157" s="29">
        <v>167.80123785306125</v>
      </c>
      <c r="P157" s="29">
        <v>227.94917014285721</v>
      </c>
      <c r="Q157" s="29">
        <v>288.8633181306123</v>
      </c>
      <c r="R157" s="29">
        <v>349.0112504204082</v>
      </c>
      <c r="S157" s="29">
        <v>519.01129621550808</v>
      </c>
      <c r="T157" s="29">
        <v>243.64232921504347</v>
      </c>
    </row>
    <row r="158" spans="2:20" x14ac:dyDescent="0.3">
      <c r="B158" s="28" t="s">
        <v>1</v>
      </c>
      <c r="C158" s="29">
        <v>63.212795081632649</v>
      </c>
      <c r="D158" s="29">
        <v>148.26273755510206</v>
      </c>
      <c r="E158" s="29">
        <v>232.54646433061228</v>
      </c>
      <c r="F158" s="29">
        <v>316.83019110612247</v>
      </c>
      <c r="G158" s="29">
        <v>401.11391788163269</v>
      </c>
      <c r="H158" s="29">
        <v>485.39764465714291</v>
      </c>
      <c r="I158" s="29">
        <v>767.57542328457589</v>
      </c>
      <c r="J158" s="29">
        <v>344.99131055668869</v>
      </c>
      <c r="L158" s="28">
        <v>80</v>
      </c>
      <c r="M158" s="29">
        <v>61.297255836734706</v>
      </c>
      <c r="N158" s="29">
        <v>142.51611982040819</v>
      </c>
      <c r="O158" s="29">
        <v>223.73498380408165</v>
      </c>
      <c r="P158" s="29">
        <v>303.93222685714289</v>
      </c>
      <c r="Q158" s="29">
        <v>385.15109084081632</v>
      </c>
      <c r="R158" s="29">
        <v>465.34833389387757</v>
      </c>
      <c r="S158" s="29">
        <v>692.01506162067756</v>
      </c>
      <c r="T158" s="29">
        <v>324.85643895339126</v>
      </c>
    </row>
    <row r="159" spans="2:20" x14ac:dyDescent="0.3">
      <c r="B159" s="27">
        <v>80</v>
      </c>
      <c r="C159" s="5"/>
      <c r="D159" s="5"/>
      <c r="E159" s="5"/>
      <c r="F159" s="5"/>
      <c r="G159" s="5"/>
      <c r="H159" s="5"/>
      <c r="I159" s="5"/>
      <c r="J159" s="5"/>
      <c r="L159" s="28">
        <v>100</v>
      </c>
      <c r="M159" s="29">
        <v>76.621569795918361</v>
      </c>
      <c r="N159" s="29">
        <v>178.14514977551022</v>
      </c>
      <c r="O159" s="29">
        <v>279.66872975510205</v>
      </c>
      <c r="P159" s="29">
        <v>379.91528357142857</v>
      </c>
      <c r="Q159" s="29">
        <v>481.43886355102046</v>
      </c>
      <c r="R159" s="29">
        <v>581.68541736734687</v>
      </c>
      <c r="S159" s="29">
        <v>865.0188270258468</v>
      </c>
      <c r="T159" s="29">
        <v>406.07054869173902</v>
      </c>
    </row>
    <row r="160" spans="2:20" x14ac:dyDescent="0.3">
      <c r="B160" s="28" t="s">
        <v>3</v>
      </c>
      <c r="C160" s="29">
        <v>61.297255836734706</v>
      </c>
      <c r="D160" s="29">
        <v>142.51611982040819</v>
      </c>
      <c r="E160" s="29">
        <v>223.73498380408165</v>
      </c>
      <c r="F160" s="29">
        <v>303.93222685714289</v>
      </c>
      <c r="G160" s="29">
        <v>385.15109084081632</v>
      </c>
      <c r="H160" s="29">
        <v>465.34833389387757</v>
      </c>
      <c r="I160" s="29">
        <v>692.01506162067756</v>
      </c>
      <c r="J160" s="29">
        <v>324.85643895339126</v>
      </c>
      <c r="L160" s="28">
        <v>150</v>
      </c>
      <c r="M160" s="29">
        <v>114.93235469387756</v>
      </c>
      <c r="N160" s="29">
        <v>267.2177246632653</v>
      </c>
      <c r="O160" s="29">
        <v>419.50309463265313</v>
      </c>
      <c r="P160" s="29">
        <v>569.87292535714289</v>
      </c>
      <c r="Q160" s="29">
        <v>722.15829532653083</v>
      </c>
      <c r="R160" s="29">
        <v>872.52812605102054</v>
      </c>
      <c r="S160" s="29">
        <v>1297.5282405387702</v>
      </c>
      <c r="T160" s="29">
        <v>609.10582303760862</v>
      </c>
    </row>
    <row r="161" spans="2:20" x14ac:dyDescent="0.3">
      <c r="B161" s="28" t="s">
        <v>1</v>
      </c>
      <c r="C161" s="29">
        <v>84.283726775510203</v>
      </c>
      <c r="D161" s="29">
        <v>197.68365007346941</v>
      </c>
      <c r="E161" s="29">
        <v>310.0619524408163</v>
      </c>
      <c r="F161" s="29">
        <v>422.44025480816327</v>
      </c>
      <c r="G161" s="29">
        <v>534.81855717551025</v>
      </c>
      <c r="H161" s="29">
        <v>647.19685954285717</v>
      </c>
      <c r="I161" s="29">
        <v>1023.4338977127677</v>
      </c>
      <c r="J161" s="29">
        <v>459.9884140755849</v>
      </c>
      <c r="L161" s="28">
        <v>200</v>
      </c>
      <c r="M161" s="29">
        <v>153.24313959183672</v>
      </c>
      <c r="N161" s="29">
        <v>356.29029955102044</v>
      </c>
      <c r="O161" s="29">
        <v>559.3374595102041</v>
      </c>
      <c r="P161" s="29">
        <v>759.83056714285715</v>
      </c>
      <c r="Q161" s="29">
        <v>962.87772710204092</v>
      </c>
      <c r="R161" s="29">
        <v>1163.3708347346937</v>
      </c>
      <c r="S161" s="29">
        <v>1730.0376540516936</v>
      </c>
      <c r="T161" s="29">
        <v>812.14109738347804</v>
      </c>
    </row>
    <row r="162" spans="2:20" x14ac:dyDescent="0.3">
      <c r="B162" s="27">
        <v>100</v>
      </c>
      <c r="C162" s="5"/>
      <c r="D162" s="5"/>
      <c r="E162" s="5"/>
      <c r="F162" s="5"/>
      <c r="G162" s="5"/>
      <c r="H162" s="5"/>
      <c r="I162" s="5"/>
      <c r="J162" s="5"/>
      <c r="L162" s="28">
        <v>250</v>
      </c>
      <c r="M162" s="29">
        <v>191.55392448979592</v>
      </c>
      <c r="N162" s="29">
        <v>445.36287443877558</v>
      </c>
      <c r="O162" s="29">
        <v>699.17182438775524</v>
      </c>
      <c r="P162" s="29">
        <v>949.78820892857141</v>
      </c>
      <c r="Q162" s="29">
        <v>1203.597158877551</v>
      </c>
      <c r="R162" s="29">
        <v>1454.2135434183676</v>
      </c>
      <c r="S162" s="29">
        <v>2162.547067564617</v>
      </c>
      <c r="T162" s="29">
        <v>1015.1763717293478</v>
      </c>
    </row>
    <row r="163" spans="2:20" x14ac:dyDescent="0.3">
      <c r="B163" s="28" t="s">
        <v>3</v>
      </c>
      <c r="C163" s="29">
        <v>76.621569795918361</v>
      </c>
      <c r="D163" s="29">
        <v>178.14514977551022</v>
      </c>
      <c r="E163" s="29">
        <v>279.66872975510205</v>
      </c>
      <c r="F163" s="29">
        <v>379.91528357142857</v>
      </c>
      <c r="G163" s="29">
        <v>481.43886355102046</v>
      </c>
      <c r="H163" s="29">
        <v>581.68541736734687</v>
      </c>
      <c r="I163" s="29">
        <v>865.0188270258468</v>
      </c>
      <c r="J163" s="29">
        <v>406.07054869173902</v>
      </c>
      <c r="L163" s="27" t="s">
        <v>1</v>
      </c>
      <c r="M163" s="5"/>
      <c r="N163" s="5"/>
      <c r="O163" s="5"/>
      <c r="P163" s="5"/>
      <c r="Q163" s="5"/>
      <c r="R163" s="5"/>
      <c r="S163" s="5"/>
      <c r="T163" s="5"/>
    </row>
    <row r="164" spans="2:20" x14ac:dyDescent="0.3">
      <c r="B164" s="28" t="s">
        <v>1</v>
      </c>
      <c r="C164" s="29">
        <v>105.35465846938777</v>
      </c>
      <c r="D164" s="29">
        <v>247.10456259183678</v>
      </c>
      <c r="E164" s="29">
        <v>387.57744055102052</v>
      </c>
      <c r="F164" s="29">
        <v>528.05031851020397</v>
      </c>
      <c r="G164" s="29">
        <v>668.5231964693877</v>
      </c>
      <c r="H164" s="29">
        <v>808.99607442857143</v>
      </c>
      <c r="I164" s="29">
        <v>1279.2923721409597</v>
      </c>
      <c r="J164" s="29">
        <v>574.98551759448105</v>
      </c>
      <c r="L164" s="28">
        <v>60</v>
      </c>
      <c r="M164" s="29">
        <v>63.212795081632649</v>
      </c>
      <c r="N164" s="29">
        <v>148.26273755510206</v>
      </c>
      <c r="O164" s="29">
        <v>232.54646433061228</v>
      </c>
      <c r="P164" s="29">
        <v>316.83019110612247</v>
      </c>
      <c r="Q164" s="29">
        <v>401.11391788163269</v>
      </c>
      <c r="R164" s="29">
        <v>485.39764465714291</v>
      </c>
      <c r="S164" s="29">
        <v>767.57542328457589</v>
      </c>
      <c r="T164" s="29">
        <v>344.99131055668869</v>
      </c>
    </row>
    <row r="165" spans="2:20" x14ac:dyDescent="0.3">
      <c r="B165" s="27">
        <v>150</v>
      </c>
      <c r="C165" s="5"/>
      <c r="D165" s="5"/>
      <c r="E165" s="5"/>
      <c r="F165" s="5"/>
      <c r="G165" s="5"/>
      <c r="H165" s="5"/>
      <c r="I165" s="5"/>
      <c r="J165" s="5"/>
      <c r="L165" s="28">
        <v>80</v>
      </c>
      <c r="M165" s="29">
        <v>84.283726775510203</v>
      </c>
      <c r="N165" s="29">
        <v>197.68365007346941</v>
      </c>
      <c r="O165" s="29">
        <v>310.0619524408163</v>
      </c>
      <c r="P165" s="29">
        <v>422.44025480816327</v>
      </c>
      <c r="Q165" s="29">
        <v>534.81855717551025</v>
      </c>
      <c r="R165" s="29">
        <v>647.19685954285717</v>
      </c>
      <c r="S165" s="29">
        <v>1023.4338977127677</v>
      </c>
      <c r="T165" s="29">
        <v>459.9884140755849</v>
      </c>
    </row>
    <row r="166" spans="2:20" x14ac:dyDescent="0.3">
      <c r="B166" s="28" t="s">
        <v>3</v>
      </c>
      <c r="C166" s="29">
        <v>114.93235469387756</v>
      </c>
      <c r="D166" s="29">
        <v>267.2177246632653</v>
      </c>
      <c r="E166" s="29">
        <v>419.50309463265313</v>
      </c>
      <c r="F166" s="29">
        <v>569.87292535714289</v>
      </c>
      <c r="G166" s="29">
        <v>722.15829532653083</v>
      </c>
      <c r="H166" s="29">
        <v>872.52812605102054</v>
      </c>
      <c r="I166" s="29">
        <v>1297.5282405387702</v>
      </c>
      <c r="J166" s="29">
        <v>609.10582303760862</v>
      </c>
      <c r="L166" s="28">
        <v>100</v>
      </c>
      <c r="M166" s="29">
        <v>105.35465846938777</v>
      </c>
      <c r="N166" s="29">
        <v>247.10456259183678</v>
      </c>
      <c r="O166" s="29">
        <v>387.57744055102052</v>
      </c>
      <c r="P166" s="29">
        <v>528.05031851020397</v>
      </c>
      <c r="Q166" s="29">
        <v>668.5231964693877</v>
      </c>
      <c r="R166" s="29">
        <v>808.99607442857143</v>
      </c>
      <c r="S166" s="29">
        <v>1279.2923721409597</v>
      </c>
      <c r="T166" s="29">
        <v>574.98551759448105</v>
      </c>
    </row>
    <row r="167" spans="2:20" x14ac:dyDescent="0.3">
      <c r="B167" s="28" t="s">
        <v>1</v>
      </c>
      <c r="C167" s="29">
        <v>158.03198770408164</v>
      </c>
      <c r="D167" s="29">
        <v>370.65684388775514</v>
      </c>
      <c r="E167" s="29">
        <v>581.36616082653063</v>
      </c>
      <c r="F167" s="29">
        <v>792.07547776530623</v>
      </c>
      <c r="G167" s="29">
        <v>1002.7847947040817</v>
      </c>
      <c r="H167" s="29">
        <v>1213.4941116428574</v>
      </c>
      <c r="I167" s="29">
        <v>1918.9385582114398</v>
      </c>
      <c r="J167" s="29">
        <v>862.47827639172181</v>
      </c>
      <c r="L167" s="28">
        <v>150</v>
      </c>
      <c r="M167" s="29">
        <v>158.03198770408164</v>
      </c>
      <c r="N167" s="29">
        <v>370.65684388775514</v>
      </c>
      <c r="O167" s="29">
        <v>581.36616082653063</v>
      </c>
      <c r="P167" s="29">
        <v>792.07547776530623</v>
      </c>
      <c r="Q167" s="29">
        <v>1002.7847947040817</v>
      </c>
      <c r="R167" s="29">
        <v>1213.4941116428574</v>
      </c>
      <c r="S167" s="29">
        <v>1918.9385582114398</v>
      </c>
      <c r="T167" s="29">
        <v>862.47827639172181</v>
      </c>
    </row>
    <row r="168" spans="2:20" x14ac:dyDescent="0.3">
      <c r="B168" s="27">
        <v>200</v>
      </c>
      <c r="C168" s="5"/>
      <c r="D168" s="5"/>
      <c r="E168" s="5"/>
      <c r="F168" s="5"/>
      <c r="G168" s="5"/>
      <c r="H168" s="5"/>
      <c r="I168" s="5"/>
      <c r="J168" s="5"/>
      <c r="L168" s="28">
        <v>200</v>
      </c>
      <c r="M168" s="29">
        <v>210.70931693877554</v>
      </c>
      <c r="N168" s="29">
        <v>494.20912518367356</v>
      </c>
      <c r="O168" s="29">
        <v>775.15488110204103</v>
      </c>
      <c r="P168" s="29">
        <v>1056.1006370204079</v>
      </c>
      <c r="Q168" s="29">
        <v>1337.0463929387754</v>
      </c>
      <c r="R168" s="29">
        <v>1617.9921488571429</v>
      </c>
      <c r="S168" s="29">
        <v>2558.5847442819195</v>
      </c>
      <c r="T168" s="29">
        <v>1149.9710351889621</v>
      </c>
    </row>
    <row r="169" spans="2:20" x14ac:dyDescent="0.3">
      <c r="B169" s="28" t="s">
        <v>3</v>
      </c>
      <c r="C169" s="29">
        <v>153.24313959183672</v>
      </c>
      <c r="D169" s="29">
        <v>356.29029955102044</v>
      </c>
      <c r="E169" s="29">
        <v>559.3374595102041</v>
      </c>
      <c r="F169" s="29">
        <v>759.83056714285715</v>
      </c>
      <c r="G169" s="29">
        <v>962.87772710204092</v>
      </c>
      <c r="H169" s="29">
        <v>1163.3708347346937</v>
      </c>
      <c r="I169" s="29">
        <v>1730.0376540516936</v>
      </c>
      <c r="J169" s="29">
        <v>812.14109738347804</v>
      </c>
      <c r="L169" s="28">
        <v>250</v>
      </c>
      <c r="M169" s="29">
        <v>263.38664617346939</v>
      </c>
      <c r="N169" s="29">
        <v>617.76140647959187</v>
      </c>
      <c r="O169" s="29">
        <v>968.9436013775512</v>
      </c>
      <c r="P169" s="29">
        <v>1320.1257962755103</v>
      </c>
      <c r="Q169" s="29">
        <v>1671.3079911734696</v>
      </c>
      <c r="R169" s="29">
        <v>2022.4901860714285</v>
      </c>
      <c r="S169" s="29">
        <v>3198.2309303523994</v>
      </c>
      <c r="T169" s="29">
        <v>1437.463793986203</v>
      </c>
    </row>
    <row r="170" spans="2:20" x14ac:dyDescent="0.3">
      <c r="B170" s="28" t="s">
        <v>1</v>
      </c>
      <c r="C170" s="29">
        <v>210.70931693877554</v>
      </c>
      <c r="D170" s="29">
        <v>494.20912518367356</v>
      </c>
      <c r="E170" s="29">
        <v>775.15488110204103</v>
      </c>
      <c r="F170" s="29">
        <v>1056.1006370204079</v>
      </c>
      <c r="G170" s="29">
        <v>1337.0463929387754</v>
      </c>
      <c r="H170" s="29">
        <v>1617.9921488571429</v>
      </c>
      <c r="I170" s="29">
        <v>2558.5847442819195</v>
      </c>
      <c r="J170" s="29">
        <v>1149.9710351889621</v>
      </c>
      <c r="L170" s="27" t="s">
        <v>106</v>
      </c>
      <c r="M170" s="29">
        <v>127.38335978571432</v>
      </c>
      <c r="N170" s="29">
        <v>297.6747986571429</v>
      </c>
      <c r="O170" s="29">
        <v>467.07231921428576</v>
      </c>
      <c r="P170" s="29">
        <v>635.57592145714284</v>
      </c>
      <c r="Q170" s="29">
        <v>804.97344201428587</v>
      </c>
      <c r="R170" s="29">
        <v>973.47704425714267</v>
      </c>
      <c r="S170" s="29">
        <v>1501.0178394167644</v>
      </c>
      <c r="T170" s="29">
        <v>686.7392464003542</v>
      </c>
    </row>
    <row r="171" spans="2:20" x14ac:dyDescent="0.3">
      <c r="B171" s="27">
        <v>250</v>
      </c>
      <c r="C171" s="5"/>
      <c r="D171" s="5"/>
      <c r="E171" s="5"/>
      <c r="F171" s="5"/>
      <c r="G171" s="5"/>
      <c r="H171" s="5"/>
      <c r="I171" s="5"/>
      <c r="J171" s="5"/>
      <c r="L171"/>
      <c r="M171"/>
      <c r="N171"/>
      <c r="O171"/>
      <c r="P171"/>
      <c r="Q171"/>
      <c r="R171"/>
      <c r="S171"/>
      <c r="T171"/>
    </row>
    <row r="172" spans="2:20" x14ac:dyDescent="0.3">
      <c r="B172" s="28" t="s">
        <v>3</v>
      </c>
      <c r="C172" s="29">
        <v>191.55392448979592</v>
      </c>
      <c r="D172" s="29">
        <v>445.36287443877558</v>
      </c>
      <c r="E172" s="29">
        <v>699.17182438775524</v>
      </c>
      <c r="F172" s="29">
        <v>949.78820892857141</v>
      </c>
      <c r="G172" s="29">
        <v>1203.597158877551</v>
      </c>
      <c r="H172" s="29">
        <v>1454.2135434183676</v>
      </c>
      <c r="I172" s="29">
        <v>2162.547067564617</v>
      </c>
      <c r="J172" s="29">
        <v>1015.1763717293478</v>
      </c>
      <c r="L172"/>
      <c r="M172"/>
      <c r="N172"/>
      <c r="O172"/>
      <c r="P172"/>
      <c r="Q172"/>
      <c r="R172"/>
      <c r="S172"/>
      <c r="T172"/>
    </row>
    <row r="173" spans="2:20" x14ac:dyDescent="0.3">
      <c r="B173" s="28" t="s">
        <v>1</v>
      </c>
      <c r="C173" s="29">
        <v>263.38664617346939</v>
      </c>
      <c r="D173" s="29">
        <v>617.76140647959187</v>
      </c>
      <c r="E173" s="29">
        <v>968.9436013775512</v>
      </c>
      <c r="F173" s="29">
        <v>1320.1257962755103</v>
      </c>
      <c r="G173" s="29">
        <v>1671.3079911734696</v>
      </c>
      <c r="H173" s="29">
        <v>2022.4901860714285</v>
      </c>
      <c r="I173" s="29">
        <v>3198.2309303523994</v>
      </c>
      <c r="J173" s="29">
        <v>1437.463793986203</v>
      </c>
      <c r="L173"/>
      <c r="M173"/>
      <c r="N173"/>
      <c r="O173"/>
      <c r="P173"/>
      <c r="Q173"/>
      <c r="R173"/>
      <c r="S173"/>
      <c r="T173"/>
    </row>
    <row r="174" spans="2:20" x14ac:dyDescent="0.3">
      <c r="B174" s="27" t="s">
        <v>106</v>
      </c>
      <c r="C174" s="29">
        <v>127.38335978571432</v>
      </c>
      <c r="D174" s="29">
        <v>297.6747986571429</v>
      </c>
      <c r="E174" s="29">
        <v>467.07231921428576</v>
      </c>
      <c r="F174" s="29">
        <v>635.57592145714284</v>
      </c>
      <c r="G174" s="29">
        <v>804.97344201428587</v>
      </c>
      <c r="H174" s="29">
        <v>973.47704425714267</v>
      </c>
      <c r="I174" s="29">
        <v>1501.0178394167644</v>
      </c>
      <c r="J174" s="29">
        <v>686.7392464003542</v>
      </c>
      <c r="L174"/>
      <c r="M174"/>
      <c r="N174"/>
      <c r="O174"/>
      <c r="P174"/>
      <c r="Q174"/>
      <c r="R174"/>
      <c r="S174"/>
      <c r="T174"/>
    </row>
    <row r="221" spans="2:13" x14ac:dyDescent="0.3">
      <c r="B221" s="26" t="s">
        <v>104</v>
      </c>
      <c r="C221" s="1" t="s" vm="1">
        <v>86</v>
      </c>
      <c r="L221" s="26" t="s">
        <v>104</v>
      </c>
      <c r="M221" s="1" t="s" vm="1">
        <v>86</v>
      </c>
    </row>
    <row r="222" spans="2:13" x14ac:dyDescent="0.3">
      <c r="B222" s="26" t="s">
        <v>105</v>
      </c>
      <c r="C222" s="1" t="s" vm="4">
        <v>25</v>
      </c>
      <c r="L222" s="26" t="s">
        <v>105</v>
      </c>
      <c r="M222" s="1" t="s" vm="4">
        <v>25</v>
      </c>
    </row>
    <row r="224" spans="2:13" x14ac:dyDescent="0.3">
      <c r="B224" s="26" t="s">
        <v>110</v>
      </c>
      <c r="C224" s="26" t="s">
        <v>103</v>
      </c>
      <c r="L224" s="26" t="s">
        <v>110</v>
      </c>
      <c r="M224" s="26" t="s">
        <v>103</v>
      </c>
    </row>
    <row r="225" spans="2:20" x14ac:dyDescent="0.3">
      <c r="B225" s="26" t="s">
        <v>108</v>
      </c>
      <c r="C225" s="5" t="s">
        <v>5</v>
      </c>
      <c r="D225" s="5" t="s">
        <v>6</v>
      </c>
      <c r="E225" s="5" t="s">
        <v>7</v>
      </c>
      <c r="F225" s="5" t="s">
        <v>8</v>
      </c>
      <c r="G225" s="5" t="s">
        <v>9</v>
      </c>
      <c r="H225" s="5" t="s">
        <v>10</v>
      </c>
      <c r="I225" s="5" t="s">
        <v>11</v>
      </c>
      <c r="J225" s="5" t="s">
        <v>106</v>
      </c>
      <c r="L225" s="26" t="s">
        <v>109</v>
      </c>
      <c r="M225" s="5" t="s">
        <v>5</v>
      </c>
      <c r="N225" s="5" t="s">
        <v>6</v>
      </c>
      <c r="O225" s="5" t="s">
        <v>7</v>
      </c>
      <c r="P225" s="5" t="s">
        <v>8</v>
      </c>
      <c r="Q225" s="5" t="s">
        <v>9</v>
      </c>
      <c r="R225" s="5" t="s">
        <v>10</v>
      </c>
      <c r="S225" s="5" t="s">
        <v>11</v>
      </c>
      <c r="T225" s="5" t="s">
        <v>106</v>
      </c>
    </row>
    <row r="226" spans="2:20" x14ac:dyDescent="0.3">
      <c r="B226" s="27">
        <v>60</v>
      </c>
      <c r="C226" s="5"/>
      <c r="D226" s="5"/>
      <c r="E226" s="5"/>
      <c r="F226" s="5"/>
      <c r="G226" s="5"/>
      <c r="H226" s="5"/>
      <c r="I226" s="5"/>
      <c r="J226" s="5"/>
      <c r="L226" s="27" t="s">
        <v>3</v>
      </c>
      <c r="M226" s="5"/>
      <c r="N226" s="5"/>
      <c r="O226" s="5"/>
      <c r="P226" s="5"/>
      <c r="Q226" s="5"/>
      <c r="R226" s="5"/>
      <c r="S226" s="5"/>
      <c r="T226" s="5"/>
    </row>
    <row r="227" spans="2:20" x14ac:dyDescent="0.3">
      <c r="B227" s="28" t="s">
        <v>3</v>
      </c>
      <c r="C227" s="29">
        <v>49.004296457142871</v>
      </c>
      <c r="D227" s="29">
        <v>113.93498926285719</v>
      </c>
      <c r="E227" s="29">
        <v>178.86568206857149</v>
      </c>
      <c r="F227" s="29">
        <v>242.97963660000005</v>
      </c>
      <c r="G227" s="29">
        <v>307.91032940571432</v>
      </c>
      <c r="H227" s="29">
        <v>372.02428393714297</v>
      </c>
      <c r="I227" s="29">
        <v>553.23375850285288</v>
      </c>
      <c r="J227" s="29">
        <v>259.70756803346882</v>
      </c>
      <c r="L227" s="28">
        <v>60</v>
      </c>
      <c r="M227" s="29">
        <v>49.004296457142871</v>
      </c>
      <c r="N227" s="29">
        <v>113.93498926285719</v>
      </c>
      <c r="O227" s="29">
        <v>178.86568206857149</v>
      </c>
      <c r="P227" s="29">
        <v>242.97963660000005</v>
      </c>
      <c r="Q227" s="29">
        <v>307.91032940571432</v>
      </c>
      <c r="R227" s="29">
        <v>372.02428393714297</v>
      </c>
      <c r="S227" s="29">
        <v>553.23375850285288</v>
      </c>
      <c r="T227" s="29">
        <v>259.70756803346882</v>
      </c>
    </row>
    <row r="228" spans="2:20" x14ac:dyDescent="0.3">
      <c r="B228" s="28" t="s">
        <v>1</v>
      </c>
      <c r="C228" s="29">
        <v>67.38090762857145</v>
      </c>
      <c r="D228" s="29">
        <v>158.03885607428575</v>
      </c>
      <c r="E228" s="29">
        <v>247.88006624571435</v>
      </c>
      <c r="F228" s="29">
        <v>337.72127641714292</v>
      </c>
      <c r="G228" s="29">
        <v>427.56248658857152</v>
      </c>
      <c r="H228" s="29">
        <v>517.40369676</v>
      </c>
      <c r="I228" s="29">
        <v>818.18765690567545</v>
      </c>
      <c r="J228" s="29">
        <v>367.73927808856587</v>
      </c>
      <c r="L228" s="28">
        <v>80</v>
      </c>
      <c r="M228" s="29">
        <v>65.339061942857157</v>
      </c>
      <c r="N228" s="29">
        <v>151.9133190171429</v>
      </c>
      <c r="O228" s="29">
        <v>238.48757609142862</v>
      </c>
      <c r="P228" s="29">
        <v>323.97284880000007</v>
      </c>
      <c r="Q228" s="29">
        <v>410.54710587428576</v>
      </c>
      <c r="R228" s="29">
        <v>496.03237858285723</v>
      </c>
      <c r="S228" s="29">
        <v>737.64501133713713</v>
      </c>
      <c r="T228" s="29">
        <v>346.2767573779584</v>
      </c>
    </row>
    <row r="229" spans="2:20" x14ac:dyDescent="0.3">
      <c r="B229" s="27">
        <v>80</v>
      </c>
      <c r="C229" s="5"/>
      <c r="D229" s="5"/>
      <c r="E229" s="5"/>
      <c r="F229" s="5"/>
      <c r="G229" s="5"/>
      <c r="H229" s="5"/>
      <c r="I229" s="5"/>
      <c r="J229" s="5"/>
      <c r="L229" s="28">
        <v>100</v>
      </c>
      <c r="M229" s="29">
        <v>81.673827428571443</v>
      </c>
      <c r="N229" s="29">
        <v>189.89164877142858</v>
      </c>
      <c r="O229" s="29">
        <v>298.10947011428573</v>
      </c>
      <c r="P229" s="29">
        <v>404.96606100000008</v>
      </c>
      <c r="Q229" s="29">
        <v>513.18388234285726</v>
      </c>
      <c r="R229" s="29">
        <v>620.04047322857161</v>
      </c>
      <c r="S229" s="29">
        <v>922.05626417142128</v>
      </c>
      <c r="T229" s="29">
        <v>432.84594672244799</v>
      </c>
    </row>
    <row r="230" spans="2:20" x14ac:dyDescent="0.3">
      <c r="B230" s="28" t="s">
        <v>3</v>
      </c>
      <c r="C230" s="29">
        <v>65.339061942857157</v>
      </c>
      <c r="D230" s="29">
        <v>151.9133190171429</v>
      </c>
      <c r="E230" s="29">
        <v>238.48757609142862</v>
      </c>
      <c r="F230" s="29">
        <v>323.97284880000007</v>
      </c>
      <c r="G230" s="29">
        <v>410.54710587428576</v>
      </c>
      <c r="H230" s="29">
        <v>496.03237858285723</v>
      </c>
      <c r="I230" s="29">
        <v>737.64501133713713</v>
      </c>
      <c r="J230" s="29">
        <v>346.2767573779584</v>
      </c>
      <c r="L230" s="28">
        <v>150</v>
      </c>
      <c r="M230" s="29">
        <v>122.51074114285719</v>
      </c>
      <c r="N230" s="29">
        <v>284.83747315714294</v>
      </c>
      <c r="O230" s="29">
        <v>447.1642051714287</v>
      </c>
      <c r="P230" s="29">
        <v>607.44909150000012</v>
      </c>
      <c r="Q230" s="29">
        <v>769.77582351428589</v>
      </c>
      <c r="R230" s="29">
        <v>930.06070984285736</v>
      </c>
      <c r="S230" s="29">
        <v>1383.0843962571319</v>
      </c>
      <c r="T230" s="29">
        <v>649.26892008367201</v>
      </c>
    </row>
    <row r="231" spans="2:20" x14ac:dyDescent="0.3">
      <c r="B231" s="28" t="s">
        <v>1</v>
      </c>
      <c r="C231" s="29">
        <v>89.841210171428585</v>
      </c>
      <c r="D231" s="29">
        <v>210.71847476571438</v>
      </c>
      <c r="E231" s="29">
        <v>330.50675499428581</v>
      </c>
      <c r="F231" s="29">
        <v>450.29503522285722</v>
      </c>
      <c r="G231" s="29">
        <v>570.08331545142869</v>
      </c>
      <c r="H231" s="29">
        <v>689.87159568000027</v>
      </c>
      <c r="I231" s="29">
        <v>1090.9168758742342</v>
      </c>
      <c r="J231" s="29">
        <v>490.31903745142125</v>
      </c>
      <c r="L231" s="28">
        <v>200</v>
      </c>
      <c r="M231" s="29">
        <v>163.34765485714289</v>
      </c>
      <c r="N231" s="29">
        <v>379.78329754285716</v>
      </c>
      <c r="O231" s="29">
        <v>596.21894022857146</v>
      </c>
      <c r="P231" s="29">
        <v>809.93212200000016</v>
      </c>
      <c r="Q231" s="29">
        <v>1026.3677646857145</v>
      </c>
      <c r="R231" s="29">
        <v>1240.0809464571432</v>
      </c>
      <c r="S231" s="29">
        <v>1844.1125283428426</v>
      </c>
      <c r="T231" s="29">
        <v>865.69189344489598</v>
      </c>
    </row>
    <row r="232" spans="2:20" x14ac:dyDescent="0.3">
      <c r="B232" s="27">
        <v>100</v>
      </c>
      <c r="C232" s="5"/>
      <c r="D232" s="5"/>
      <c r="E232" s="5"/>
      <c r="F232" s="5"/>
      <c r="G232" s="5"/>
      <c r="H232" s="5"/>
      <c r="I232" s="5"/>
      <c r="J232" s="5"/>
      <c r="L232" s="28">
        <v>250</v>
      </c>
      <c r="M232" s="29">
        <v>204.18456857142863</v>
      </c>
      <c r="N232" s="29">
        <v>474.72912192857154</v>
      </c>
      <c r="O232" s="29">
        <v>745.27367528571449</v>
      </c>
      <c r="P232" s="29">
        <v>1012.4151525000001</v>
      </c>
      <c r="Q232" s="29">
        <v>1282.9597058571433</v>
      </c>
      <c r="R232" s="29">
        <v>1550.1011830714292</v>
      </c>
      <c r="S232" s="29">
        <v>2305.140660428553</v>
      </c>
      <c r="T232" s="29">
        <v>1082.1148668061201</v>
      </c>
    </row>
    <row r="233" spans="2:20" x14ac:dyDescent="0.3">
      <c r="B233" s="28" t="s">
        <v>3</v>
      </c>
      <c r="C233" s="29">
        <v>81.673827428571443</v>
      </c>
      <c r="D233" s="29">
        <v>189.89164877142858</v>
      </c>
      <c r="E233" s="29">
        <v>298.10947011428573</v>
      </c>
      <c r="F233" s="29">
        <v>404.96606100000008</v>
      </c>
      <c r="G233" s="29">
        <v>513.18388234285726</v>
      </c>
      <c r="H233" s="29">
        <v>620.04047322857161</v>
      </c>
      <c r="I233" s="29">
        <v>922.05626417142128</v>
      </c>
      <c r="J233" s="29">
        <v>432.84594672244799</v>
      </c>
      <c r="L233" s="27" t="s">
        <v>1</v>
      </c>
      <c r="M233" s="5"/>
      <c r="N233" s="5"/>
      <c r="O233" s="5"/>
      <c r="P233" s="5"/>
      <c r="Q233" s="5"/>
      <c r="R233" s="5"/>
      <c r="S233" s="5"/>
      <c r="T233" s="5"/>
    </row>
    <row r="234" spans="2:20" x14ac:dyDescent="0.3">
      <c r="B234" s="28" t="s">
        <v>1</v>
      </c>
      <c r="C234" s="29">
        <v>112.30151271428574</v>
      </c>
      <c r="D234" s="29">
        <v>263.39809345714298</v>
      </c>
      <c r="E234" s="29">
        <v>413.13344374285725</v>
      </c>
      <c r="F234" s="29">
        <v>562.86879402857153</v>
      </c>
      <c r="G234" s="29">
        <v>712.6041443142858</v>
      </c>
      <c r="H234" s="29">
        <v>862.33949460000031</v>
      </c>
      <c r="I234" s="29">
        <v>1363.6460948427928</v>
      </c>
      <c r="J234" s="29">
        <v>612.89879681427658</v>
      </c>
      <c r="L234" s="28">
        <v>60</v>
      </c>
      <c r="M234" s="29">
        <v>67.38090762857145</v>
      </c>
      <c r="N234" s="29">
        <v>158.03885607428575</v>
      </c>
      <c r="O234" s="29">
        <v>247.88006624571435</v>
      </c>
      <c r="P234" s="29">
        <v>337.72127641714292</v>
      </c>
      <c r="Q234" s="29">
        <v>427.56248658857152</v>
      </c>
      <c r="R234" s="29">
        <v>517.40369676</v>
      </c>
      <c r="S234" s="29">
        <v>818.18765690567545</v>
      </c>
      <c r="T234" s="29">
        <v>367.73927808856587</v>
      </c>
    </row>
    <row r="235" spans="2:20" x14ac:dyDescent="0.3">
      <c r="B235" s="27">
        <v>150</v>
      </c>
      <c r="C235" s="5"/>
      <c r="D235" s="5"/>
      <c r="E235" s="5"/>
      <c r="F235" s="5"/>
      <c r="G235" s="5"/>
      <c r="H235" s="5"/>
      <c r="I235" s="5"/>
      <c r="J235" s="5"/>
      <c r="L235" s="28">
        <v>80</v>
      </c>
      <c r="M235" s="29">
        <v>89.841210171428585</v>
      </c>
      <c r="N235" s="29">
        <v>210.71847476571438</v>
      </c>
      <c r="O235" s="29">
        <v>330.50675499428581</v>
      </c>
      <c r="P235" s="29">
        <v>450.29503522285722</v>
      </c>
      <c r="Q235" s="29">
        <v>570.08331545142869</v>
      </c>
      <c r="R235" s="29">
        <v>689.87159568000027</v>
      </c>
      <c r="S235" s="29">
        <v>1090.9168758742342</v>
      </c>
      <c r="T235" s="29">
        <v>490.31903745142125</v>
      </c>
    </row>
    <row r="236" spans="2:20" x14ac:dyDescent="0.3">
      <c r="B236" s="28" t="s">
        <v>3</v>
      </c>
      <c r="C236" s="29">
        <v>122.51074114285719</v>
      </c>
      <c r="D236" s="29">
        <v>284.83747315714294</v>
      </c>
      <c r="E236" s="29">
        <v>447.1642051714287</v>
      </c>
      <c r="F236" s="29">
        <v>607.44909150000012</v>
      </c>
      <c r="G236" s="29">
        <v>769.77582351428589</v>
      </c>
      <c r="H236" s="29">
        <v>930.06070984285736</v>
      </c>
      <c r="I236" s="29">
        <v>1383.0843962571319</v>
      </c>
      <c r="J236" s="29">
        <v>649.26892008367201</v>
      </c>
      <c r="L236" s="28">
        <v>100</v>
      </c>
      <c r="M236" s="29">
        <v>112.30151271428574</v>
      </c>
      <c r="N236" s="29">
        <v>263.39809345714298</v>
      </c>
      <c r="O236" s="29">
        <v>413.13344374285725</v>
      </c>
      <c r="P236" s="29">
        <v>562.86879402857153</v>
      </c>
      <c r="Q236" s="29">
        <v>712.6041443142858</v>
      </c>
      <c r="R236" s="29">
        <v>862.33949460000031</v>
      </c>
      <c r="S236" s="29">
        <v>1363.6460948427928</v>
      </c>
      <c r="T236" s="29">
        <v>612.89879681427658</v>
      </c>
    </row>
    <row r="237" spans="2:20" x14ac:dyDescent="0.3">
      <c r="B237" s="28" t="s">
        <v>1</v>
      </c>
      <c r="C237" s="29">
        <v>168.45226907142862</v>
      </c>
      <c r="D237" s="29">
        <v>395.09714018571441</v>
      </c>
      <c r="E237" s="29">
        <v>619.70016561428588</v>
      </c>
      <c r="F237" s="29">
        <v>844.30319104285752</v>
      </c>
      <c r="G237" s="29">
        <v>1068.9062164714289</v>
      </c>
      <c r="H237" s="29">
        <v>1293.5092419000005</v>
      </c>
      <c r="I237" s="29">
        <v>2045.469142264189</v>
      </c>
      <c r="J237" s="29">
        <v>919.34819522141493</v>
      </c>
      <c r="L237" s="28">
        <v>150</v>
      </c>
      <c r="M237" s="29">
        <v>168.45226907142862</v>
      </c>
      <c r="N237" s="29">
        <v>395.09714018571441</v>
      </c>
      <c r="O237" s="29">
        <v>619.70016561428588</v>
      </c>
      <c r="P237" s="29">
        <v>844.30319104285752</v>
      </c>
      <c r="Q237" s="29">
        <v>1068.9062164714289</v>
      </c>
      <c r="R237" s="29">
        <v>1293.5092419000005</v>
      </c>
      <c r="S237" s="29">
        <v>2045.469142264189</v>
      </c>
      <c r="T237" s="29">
        <v>919.34819522141493</v>
      </c>
    </row>
    <row r="238" spans="2:20" x14ac:dyDescent="0.3">
      <c r="B238" s="27">
        <v>200</v>
      </c>
      <c r="C238" s="5"/>
      <c r="D238" s="5"/>
      <c r="E238" s="5"/>
      <c r="F238" s="5"/>
      <c r="G238" s="5"/>
      <c r="H238" s="5"/>
      <c r="I238" s="5"/>
      <c r="J238" s="5"/>
      <c r="L238" s="28">
        <v>200</v>
      </c>
      <c r="M238" s="29">
        <v>224.60302542857147</v>
      </c>
      <c r="N238" s="29">
        <v>526.79618691428595</v>
      </c>
      <c r="O238" s="29">
        <v>826.26688748571451</v>
      </c>
      <c r="P238" s="29">
        <v>1125.7375880571431</v>
      </c>
      <c r="Q238" s="29">
        <v>1425.2082886285716</v>
      </c>
      <c r="R238" s="29">
        <v>1724.6789892000006</v>
      </c>
      <c r="S238" s="29">
        <v>2727.2921896855855</v>
      </c>
      <c r="T238" s="29">
        <v>1225.7975936285532</v>
      </c>
    </row>
    <row r="239" spans="2:20" x14ac:dyDescent="0.3">
      <c r="B239" s="28" t="s">
        <v>3</v>
      </c>
      <c r="C239" s="29">
        <v>163.34765485714289</v>
      </c>
      <c r="D239" s="29">
        <v>379.78329754285716</v>
      </c>
      <c r="E239" s="29">
        <v>596.21894022857146</v>
      </c>
      <c r="F239" s="29">
        <v>809.93212200000016</v>
      </c>
      <c r="G239" s="29">
        <v>1026.3677646857145</v>
      </c>
      <c r="H239" s="29">
        <v>1240.0809464571432</v>
      </c>
      <c r="I239" s="29">
        <v>1844.1125283428426</v>
      </c>
      <c r="J239" s="29">
        <v>865.69189344489598</v>
      </c>
      <c r="L239" s="28">
        <v>250</v>
      </c>
      <c r="M239" s="29">
        <v>280.7537817857143</v>
      </c>
      <c r="N239" s="29">
        <v>658.49523364285733</v>
      </c>
      <c r="O239" s="29">
        <v>1032.8336093571431</v>
      </c>
      <c r="P239" s="29">
        <v>1407.1719850714289</v>
      </c>
      <c r="Q239" s="29">
        <v>1781.5103607857147</v>
      </c>
      <c r="R239" s="29">
        <v>2155.8487365000005</v>
      </c>
      <c r="S239" s="29">
        <v>3409.1152371069816</v>
      </c>
      <c r="T239" s="29">
        <v>1532.2469920356914</v>
      </c>
    </row>
    <row r="240" spans="2:20" x14ac:dyDescent="0.3">
      <c r="B240" s="28" t="s">
        <v>1</v>
      </c>
      <c r="C240" s="29">
        <v>224.60302542857147</v>
      </c>
      <c r="D240" s="29">
        <v>526.79618691428595</v>
      </c>
      <c r="E240" s="29">
        <v>826.26688748571451</v>
      </c>
      <c r="F240" s="29">
        <v>1125.7375880571431</v>
      </c>
      <c r="G240" s="29">
        <v>1425.2082886285716</v>
      </c>
      <c r="H240" s="29">
        <v>1724.6789892000006</v>
      </c>
      <c r="I240" s="29">
        <v>2727.2921896855855</v>
      </c>
      <c r="J240" s="29">
        <v>1225.7975936285532</v>
      </c>
      <c r="L240" s="27" t="s">
        <v>106</v>
      </c>
      <c r="M240" s="29">
        <v>135.78273810000005</v>
      </c>
      <c r="N240" s="29">
        <v>317.3028195600001</v>
      </c>
      <c r="O240" s="29">
        <v>497.87003970000006</v>
      </c>
      <c r="P240" s="29">
        <v>677.48439852000013</v>
      </c>
      <c r="Q240" s="29">
        <v>858.05161866000014</v>
      </c>
      <c r="R240" s="29">
        <v>1037.6659774800003</v>
      </c>
      <c r="S240" s="29">
        <v>1599.9916513099499</v>
      </c>
      <c r="T240" s="29">
        <v>732.02132047570706</v>
      </c>
    </row>
    <row r="241" spans="2:20" x14ac:dyDescent="0.3">
      <c r="B241" s="27">
        <v>250</v>
      </c>
      <c r="C241" s="5"/>
      <c r="D241" s="5"/>
      <c r="E241" s="5"/>
      <c r="F241" s="5"/>
      <c r="G241" s="5"/>
      <c r="H241" s="5"/>
      <c r="I241" s="5"/>
      <c r="J241" s="5"/>
      <c r="L241"/>
      <c r="M241"/>
      <c r="N241"/>
      <c r="O241"/>
      <c r="P241"/>
      <c r="Q241"/>
      <c r="R241"/>
      <c r="S241"/>
      <c r="T241"/>
    </row>
    <row r="242" spans="2:20" x14ac:dyDescent="0.3">
      <c r="B242" s="28" t="s">
        <v>3</v>
      </c>
      <c r="C242" s="29">
        <v>204.18456857142863</v>
      </c>
      <c r="D242" s="29">
        <v>474.72912192857154</v>
      </c>
      <c r="E242" s="29">
        <v>745.27367528571449</v>
      </c>
      <c r="F242" s="29">
        <v>1012.4151525000001</v>
      </c>
      <c r="G242" s="29">
        <v>1282.9597058571433</v>
      </c>
      <c r="H242" s="29">
        <v>1550.1011830714292</v>
      </c>
      <c r="I242" s="29">
        <v>2305.140660428553</v>
      </c>
      <c r="J242" s="29">
        <v>1082.1148668061201</v>
      </c>
      <c r="L242"/>
      <c r="M242"/>
      <c r="N242"/>
      <c r="O242"/>
      <c r="P242"/>
      <c r="Q242"/>
      <c r="R242"/>
      <c r="S242"/>
      <c r="T242"/>
    </row>
    <row r="243" spans="2:20" x14ac:dyDescent="0.3">
      <c r="B243" s="28" t="s">
        <v>1</v>
      </c>
      <c r="C243" s="29">
        <v>280.7537817857143</v>
      </c>
      <c r="D243" s="29">
        <v>658.49523364285733</v>
      </c>
      <c r="E243" s="29">
        <v>1032.8336093571431</v>
      </c>
      <c r="F243" s="29">
        <v>1407.1719850714289</v>
      </c>
      <c r="G243" s="29">
        <v>1781.5103607857147</v>
      </c>
      <c r="H243" s="29">
        <v>2155.8487365000005</v>
      </c>
      <c r="I243" s="29">
        <v>3409.1152371069816</v>
      </c>
      <c r="J243" s="29">
        <v>1532.2469920356914</v>
      </c>
      <c r="L243"/>
      <c r="M243"/>
      <c r="N243"/>
      <c r="O243"/>
      <c r="P243"/>
      <c r="Q243"/>
      <c r="R243"/>
      <c r="S243"/>
      <c r="T243"/>
    </row>
    <row r="244" spans="2:20" x14ac:dyDescent="0.3">
      <c r="B244" s="27" t="s">
        <v>106</v>
      </c>
      <c r="C244" s="29">
        <v>135.78273810000005</v>
      </c>
      <c r="D244" s="29">
        <v>317.3028195600001</v>
      </c>
      <c r="E244" s="29">
        <v>497.87003970000006</v>
      </c>
      <c r="F244" s="29">
        <v>677.48439852000013</v>
      </c>
      <c r="G244" s="29">
        <v>858.05161866000014</v>
      </c>
      <c r="H244" s="29">
        <v>1037.6659774800003</v>
      </c>
      <c r="I244" s="29">
        <v>1599.9916513099499</v>
      </c>
      <c r="J244" s="29">
        <v>732.02132047570706</v>
      </c>
      <c r="L244"/>
      <c r="M244"/>
      <c r="N244"/>
      <c r="O244"/>
      <c r="P244"/>
      <c r="Q244"/>
      <c r="R244"/>
      <c r="S244"/>
      <c r="T244"/>
    </row>
    <row r="290" spans="2:20" x14ac:dyDescent="0.3">
      <c r="B290" s="26" t="s">
        <v>104</v>
      </c>
      <c r="C290" s="1" t="s" vm="1">
        <v>86</v>
      </c>
      <c r="L290" s="26" t="s">
        <v>104</v>
      </c>
      <c r="M290" s="1" t="s" vm="1">
        <v>86</v>
      </c>
    </row>
    <row r="291" spans="2:20" x14ac:dyDescent="0.3">
      <c r="B291" s="26" t="s">
        <v>105</v>
      </c>
      <c r="C291" s="1" t="s" vm="5">
        <v>24</v>
      </c>
      <c r="L291" s="26" t="s">
        <v>105</v>
      </c>
      <c r="M291" s="1" t="s" vm="5">
        <v>24</v>
      </c>
    </row>
    <row r="293" spans="2:20" x14ac:dyDescent="0.3">
      <c r="B293" s="26" t="s">
        <v>110</v>
      </c>
      <c r="C293" s="26" t="s">
        <v>103</v>
      </c>
      <c r="L293" s="26" t="s">
        <v>110</v>
      </c>
      <c r="M293" s="26" t="s">
        <v>103</v>
      </c>
    </row>
    <row r="294" spans="2:20" x14ac:dyDescent="0.3">
      <c r="B294" s="26" t="s">
        <v>108</v>
      </c>
      <c r="C294" s="5" t="s">
        <v>5</v>
      </c>
      <c r="D294" s="5" t="s">
        <v>6</v>
      </c>
      <c r="E294" s="5" t="s">
        <v>7</v>
      </c>
      <c r="F294" s="5" t="s">
        <v>8</v>
      </c>
      <c r="G294" s="5" t="s">
        <v>9</v>
      </c>
      <c r="H294" s="5" t="s">
        <v>10</v>
      </c>
      <c r="I294" s="5" t="s">
        <v>11</v>
      </c>
      <c r="J294" s="5" t="s">
        <v>106</v>
      </c>
      <c r="L294" s="26" t="s">
        <v>109</v>
      </c>
      <c r="M294" s="5" t="s">
        <v>5</v>
      </c>
      <c r="N294" s="5" t="s">
        <v>6</v>
      </c>
      <c r="O294" s="5" t="s">
        <v>7</v>
      </c>
      <c r="P294" s="5" t="s">
        <v>8</v>
      </c>
      <c r="Q294" s="5" t="s">
        <v>9</v>
      </c>
      <c r="R294" s="5" t="s">
        <v>10</v>
      </c>
      <c r="S294" s="5" t="s">
        <v>11</v>
      </c>
      <c r="T294" s="5" t="s">
        <v>106</v>
      </c>
    </row>
    <row r="295" spans="2:20" x14ac:dyDescent="0.3">
      <c r="B295" s="27">
        <v>60</v>
      </c>
      <c r="C295" s="5"/>
      <c r="D295" s="5"/>
      <c r="E295" s="5"/>
      <c r="F295" s="5"/>
      <c r="G295" s="5"/>
      <c r="H295" s="5"/>
      <c r="I295" s="5"/>
      <c r="J295" s="5"/>
      <c r="L295" s="27" t="s">
        <v>3</v>
      </c>
      <c r="M295" s="5"/>
      <c r="N295" s="5"/>
      <c r="O295" s="5"/>
      <c r="P295" s="5"/>
      <c r="Q295" s="5"/>
      <c r="R295" s="5"/>
      <c r="S295" s="5"/>
      <c r="T295" s="5"/>
    </row>
    <row r="296" spans="2:20" x14ac:dyDescent="0.3">
      <c r="B296" s="28" t="s">
        <v>3</v>
      </c>
      <c r="C296" s="29">
        <v>25.506875622966188</v>
      </c>
      <c r="D296" s="29">
        <v>59.303485823396386</v>
      </c>
      <c r="E296" s="29">
        <v>93.100096023826595</v>
      </c>
      <c r="F296" s="29">
        <v>126.47159163054069</v>
      </c>
      <c r="G296" s="29">
        <v>160.26820183097087</v>
      </c>
      <c r="H296" s="29">
        <v>193.63969743768496</v>
      </c>
      <c r="I296" s="29">
        <v>287.95974411956928</v>
      </c>
      <c r="J296" s="29">
        <v>135.17852749842214</v>
      </c>
      <c r="L296" s="28">
        <v>60</v>
      </c>
      <c r="M296" s="29">
        <v>25.506875622966188</v>
      </c>
      <c r="N296" s="29">
        <v>59.303485823396386</v>
      </c>
      <c r="O296" s="29">
        <v>93.100096023826595</v>
      </c>
      <c r="P296" s="29">
        <v>126.47159163054069</v>
      </c>
      <c r="Q296" s="29">
        <v>160.26820183097087</v>
      </c>
      <c r="R296" s="29">
        <v>193.63969743768496</v>
      </c>
      <c r="S296" s="29">
        <v>287.95974411956928</v>
      </c>
      <c r="T296" s="29">
        <v>135.17852749842214</v>
      </c>
    </row>
    <row r="297" spans="2:20" x14ac:dyDescent="0.3">
      <c r="B297" s="28" t="s">
        <v>1</v>
      </c>
      <c r="C297" s="29">
        <v>35.07195398157851</v>
      </c>
      <c r="D297" s="29">
        <v>82.259673884065947</v>
      </c>
      <c r="E297" s="29">
        <v>129.02227919283732</v>
      </c>
      <c r="F297" s="29">
        <v>175.78488450160862</v>
      </c>
      <c r="G297" s="29">
        <v>222.54748981037997</v>
      </c>
      <c r="H297" s="29">
        <v>269.3100951191513</v>
      </c>
      <c r="I297" s="29">
        <v>425.86900149032272</v>
      </c>
      <c r="J297" s="29">
        <v>191.40933971142061</v>
      </c>
      <c r="L297" s="28">
        <v>80</v>
      </c>
      <c r="M297" s="29">
        <v>34.009167497288246</v>
      </c>
      <c r="N297" s="29">
        <v>79.071314431195177</v>
      </c>
      <c r="O297" s="29">
        <v>124.13346136510211</v>
      </c>
      <c r="P297" s="29">
        <v>168.62878884072089</v>
      </c>
      <c r="Q297" s="29">
        <v>213.69093577462777</v>
      </c>
      <c r="R297" s="29">
        <v>258.18626325024661</v>
      </c>
      <c r="S297" s="29">
        <v>383.94632549275912</v>
      </c>
      <c r="T297" s="29">
        <v>180.23803666456286</v>
      </c>
    </row>
    <row r="298" spans="2:20" x14ac:dyDescent="0.3">
      <c r="B298" s="27">
        <v>80</v>
      </c>
      <c r="C298" s="5"/>
      <c r="D298" s="5"/>
      <c r="E298" s="5"/>
      <c r="F298" s="5"/>
      <c r="G298" s="5"/>
      <c r="H298" s="5"/>
      <c r="I298" s="5"/>
      <c r="J298" s="5"/>
      <c r="L298" s="28">
        <v>100</v>
      </c>
      <c r="M298" s="29">
        <v>42.511459371610307</v>
      </c>
      <c r="N298" s="29">
        <v>98.839143038993981</v>
      </c>
      <c r="O298" s="29">
        <v>155.16682670637761</v>
      </c>
      <c r="P298" s="29">
        <v>210.7859860509011</v>
      </c>
      <c r="Q298" s="29">
        <v>267.11366971828483</v>
      </c>
      <c r="R298" s="29">
        <v>322.73282906280826</v>
      </c>
      <c r="S298" s="29">
        <v>479.93290686594878</v>
      </c>
      <c r="T298" s="29">
        <v>225.29754583070354</v>
      </c>
    </row>
    <row r="299" spans="2:20" x14ac:dyDescent="0.3">
      <c r="B299" s="28" t="s">
        <v>3</v>
      </c>
      <c r="C299" s="29">
        <v>34.009167497288246</v>
      </c>
      <c r="D299" s="29">
        <v>79.071314431195177</v>
      </c>
      <c r="E299" s="29">
        <v>124.13346136510211</v>
      </c>
      <c r="F299" s="29">
        <v>168.62878884072089</v>
      </c>
      <c r="G299" s="29">
        <v>213.69093577462777</v>
      </c>
      <c r="H299" s="29">
        <v>258.18626325024661</v>
      </c>
      <c r="I299" s="29">
        <v>383.94632549275912</v>
      </c>
      <c r="J299" s="29">
        <v>180.23803666456286</v>
      </c>
      <c r="L299" s="28">
        <v>150</v>
      </c>
      <c r="M299" s="29">
        <v>63.767189057415465</v>
      </c>
      <c r="N299" s="29">
        <v>148.25871455849096</v>
      </c>
      <c r="O299" s="29">
        <v>232.75024005956644</v>
      </c>
      <c r="P299" s="29">
        <v>316.17897907635165</v>
      </c>
      <c r="Q299" s="29">
        <v>400.67050457742721</v>
      </c>
      <c r="R299" s="29">
        <v>484.0992435942124</v>
      </c>
      <c r="S299" s="29">
        <v>719.8993602989234</v>
      </c>
      <c r="T299" s="29">
        <v>337.94631874605534</v>
      </c>
    </row>
    <row r="300" spans="2:20" x14ac:dyDescent="0.3">
      <c r="B300" s="28" t="s">
        <v>1</v>
      </c>
      <c r="C300" s="29">
        <v>46.762605308771334</v>
      </c>
      <c r="D300" s="29">
        <v>109.6795651787546</v>
      </c>
      <c r="E300" s="29">
        <v>172.02970559044971</v>
      </c>
      <c r="F300" s="29">
        <v>234.37984600214483</v>
      </c>
      <c r="G300" s="29">
        <v>296.72998641383992</v>
      </c>
      <c r="H300" s="29">
        <v>359.08012682553505</v>
      </c>
      <c r="I300" s="29">
        <v>567.82533532043033</v>
      </c>
      <c r="J300" s="29">
        <v>255.21245294856084</v>
      </c>
      <c r="L300" s="28">
        <v>200</v>
      </c>
      <c r="M300" s="29">
        <v>85.022918743220615</v>
      </c>
      <c r="N300" s="29">
        <v>197.67828607798796</v>
      </c>
      <c r="O300" s="29">
        <v>310.33365341275521</v>
      </c>
      <c r="P300" s="29">
        <v>421.5719721018022</v>
      </c>
      <c r="Q300" s="29">
        <v>534.22733943656965</v>
      </c>
      <c r="R300" s="29">
        <v>645.46565812561653</v>
      </c>
      <c r="S300" s="29">
        <v>959.86581373189756</v>
      </c>
      <c r="T300" s="29">
        <v>450.59509166140708</v>
      </c>
    </row>
    <row r="301" spans="2:20" x14ac:dyDescent="0.3">
      <c r="B301" s="27">
        <v>100</v>
      </c>
      <c r="C301" s="5"/>
      <c r="D301" s="5"/>
      <c r="E301" s="5"/>
      <c r="F301" s="5"/>
      <c r="G301" s="5"/>
      <c r="H301" s="5"/>
      <c r="I301" s="5"/>
      <c r="J301" s="5"/>
      <c r="L301" s="28">
        <v>250</v>
      </c>
      <c r="M301" s="29">
        <v>106.27864842902579</v>
      </c>
      <c r="N301" s="29">
        <v>247.09785759748493</v>
      </c>
      <c r="O301" s="29">
        <v>387.91706676594407</v>
      </c>
      <c r="P301" s="29">
        <v>526.96496512725287</v>
      </c>
      <c r="Q301" s="29">
        <v>667.78417429571198</v>
      </c>
      <c r="R301" s="29">
        <v>806.8320726570206</v>
      </c>
      <c r="S301" s="29">
        <v>1199.8322671648721</v>
      </c>
      <c r="T301" s="29">
        <v>563.24386457675882</v>
      </c>
    </row>
    <row r="302" spans="2:20" x14ac:dyDescent="0.3">
      <c r="B302" s="28" t="s">
        <v>3</v>
      </c>
      <c r="C302" s="29">
        <v>42.511459371610307</v>
      </c>
      <c r="D302" s="29">
        <v>98.839143038993981</v>
      </c>
      <c r="E302" s="29">
        <v>155.16682670637761</v>
      </c>
      <c r="F302" s="29">
        <v>210.7859860509011</v>
      </c>
      <c r="G302" s="29">
        <v>267.11366971828483</v>
      </c>
      <c r="H302" s="29">
        <v>322.73282906280826</v>
      </c>
      <c r="I302" s="29">
        <v>479.93290686594878</v>
      </c>
      <c r="J302" s="29">
        <v>225.29754583070354</v>
      </c>
      <c r="L302" s="27" t="s">
        <v>1</v>
      </c>
      <c r="M302" s="5"/>
      <c r="N302" s="5"/>
      <c r="O302" s="5"/>
      <c r="P302" s="5"/>
      <c r="Q302" s="5"/>
      <c r="R302" s="5"/>
      <c r="S302" s="5"/>
      <c r="T302" s="5"/>
    </row>
    <row r="303" spans="2:20" x14ac:dyDescent="0.3">
      <c r="B303" s="28" t="s">
        <v>1</v>
      </c>
      <c r="C303" s="29">
        <v>58.453256635964181</v>
      </c>
      <c r="D303" s="29">
        <v>137.09945647344327</v>
      </c>
      <c r="E303" s="29">
        <v>215.03713198806216</v>
      </c>
      <c r="F303" s="29">
        <v>292.97480750268102</v>
      </c>
      <c r="G303" s="29">
        <v>370.91248301729996</v>
      </c>
      <c r="H303" s="29">
        <v>448.85015853191891</v>
      </c>
      <c r="I303" s="29">
        <v>709.78166915053805</v>
      </c>
      <c r="J303" s="29">
        <v>319.01556618570112</v>
      </c>
      <c r="L303" s="28">
        <v>60</v>
      </c>
      <c r="M303" s="29">
        <v>35.07195398157851</v>
      </c>
      <c r="N303" s="29">
        <v>82.259673884065947</v>
      </c>
      <c r="O303" s="29">
        <v>129.02227919283732</v>
      </c>
      <c r="P303" s="29">
        <v>175.78488450160862</v>
      </c>
      <c r="Q303" s="29">
        <v>222.54748981037997</v>
      </c>
      <c r="R303" s="29">
        <v>269.3100951191513</v>
      </c>
      <c r="S303" s="29">
        <v>425.86900149032272</v>
      </c>
      <c r="T303" s="29">
        <v>191.40933971142061</v>
      </c>
    </row>
    <row r="304" spans="2:20" x14ac:dyDescent="0.3">
      <c r="B304" s="27">
        <v>150</v>
      </c>
      <c r="C304" s="5"/>
      <c r="D304" s="5"/>
      <c r="E304" s="5"/>
      <c r="F304" s="5"/>
      <c r="G304" s="5"/>
      <c r="H304" s="5"/>
      <c r="I304" s="5"/>
      <c r="J304" s="5"/>
      <c r="L304" s="28">
        <v>80</v>
      </c>
      <c r="M304" s="29">
        <v>46.762605308771334</v>
      </c>
      <c r="N304" s="29">
        <v>109.6795651787546</v>
      </c>
      <c r="O304" s="29">
        <v>172.02970559044971</v>
      </c>
      <c r="P304" s="29">
        <v>234.37984600214483</v>
      </c>
      <c r="Q304" s="29">
        <v>296.72998641383992</v>
      </c>
      <c r="R304" s="29">
        <v>359.08012682553505</v>
      </c>
      <c r="S304" s="29">
        <v>567.82533532043033</v>
      </c>
      <c r="T304" s="29">
        <v>255.21245294856084</v>
      </c>
    </row>
    <row r="305" spans="2:20" x14ac:dyDescent="0.3">
      <c r="B305" s="28" t="s">
        <v>3</v>
      </c>
      <c r="C305" s="29">
        <v>63.767189057415465</v>
      </c>
      <c r="D305" s="29">
        <v>148.25871455849096</v>
      </c>
      <c r="E305" s="29">
        <v>232.75024005956644</v>
      </c>
      <c r="F305" s="29">
        <v>316.17897907635165</v>
      </c>
      <c r="G305" s="29">
        <v>400.67050457742721</v>
      </c>
      <c r="H305" s="29">
        <v>484.0992435942124</v>
      </c>
      <c r="I305" s="29">
        <v>719.8993602989234</v>
      </c>
      <c r="J305" s="29">
        <v>337.94631874605534</v>
      </c>
      <c r="L305" s="28">
        <v>100</v>
      </c>
      <c r="M305" s="29">
        <v>58.453256635964181</v>
      </c>
      <c r="N305" s="29">
        <v>137.09945647344327</v>
      </c>
      <c r="O305" s="29">
        <v>215.03713198806216</v>
      </c>
      <c r="P305" s="29">
        <v>292.97480750268102</v>
      </c>
      <c r="Q305" s="29">
        <v>370.91248301729996</v>
      </c>
      <c r="R305" s="29">
        <v>448.85015853191891</v>
      </c>
      <c r="S305" s="29">
        <v>709.78166915053805</v>
      </c>
      <c r="T305" s="29">
        <v>319.01556618570112</v>
      </c>
    </row>
    <row r="306" spans="2:20" x14ac:dyDescent="0.3">
      <c r="B306" s="28" t="s">
        <v>1</v>
      </c>
      <c r="C306" s="29">
        <v>87.679884953946271</v>
      </c>
      <c r="D306" s="29">
        <v>205.64918471016486</v>
      </c>
      <c r="E306" s="29">
        <v>322.55569798209325</v>
      </c>
      <c r="F306" s="29">
        <v>439.46221125402161</v>
      </c>
      <c r="G306" s="29">
        <v>556.36872452594992</v>
      </c>
      <c r="H306" s="29">
        <v>673.27523779787816</v>
      </c>
      <c r="I306" s="29">
        <v>1064.672503725807</v>
      </c>
      <c r="J306" s="29">
        <v>478.52334927855156</v>
      </c>
      <c r="L306" s="28">
        <v>150</v>
      </c>
      <c r="M306" s="29">
        <v>87.679884953946271</v>
      </c>
      <c r="N306" s="29">
        <v>205.64918471016486</v>
      </c>
      <c r="O306" s="29">
        <v>322.55569798209325</v>
      </c>
      <c r="P306" s="29">
        <v>439.46221125402161</v>
      </c>
      <c r="Q306" s="29">
        <v>556.36872452594992</v>
      </c>
      <c r="R306" s="29">
        <v>673.27523779787816</v>
      </c>
      <c r="S306" s="29">
        <v>1064.672503725807</v>
      </c>
      <c r="T306" s="29">
        <v>478.52334927855156</v>
      </c>
    </row>
    <row r="307" spans="2:20" x14ac:dyDescent="0.3">
      <c r="B307" s="27">
        <v>200</v>
      </c>
      <c r="C307" s="5"/>
      <c r="D307" s="5"/>
      <c r="E307" s="5"/>
      <c r="F307" s="5"/>
      <c r="G307" s="5"/>
      <c r="H307" s="5"/>
      <c r="I307" s="5"/>
      <c r="J307" s="5"/>
      <c r="L307" s="28">
        <v>200</v>
      </c>
      <c r="M307" s="29">
        <v>116.90651327192836</v>
      </c>
      <c r="N307" s="29">
        <v>274.19891294688654</v>
      </c>
      <c r="O307" s="29">
        <v>430.07426397612431</v>
      </c>
      <c r="P307" s="29">
        <v>585.94961500536203</v>
      </c>
      <c r="Q307" s="29">
        <v>741.82496603459992</v>
      </c>
      <c r="R307" s="29">
        <v>897.70031706383782</v>
      </c>
      <c r="S307" s="29">
        <v>1419.5633383010761</v>
      </c>
      <c r="T307" s="29">
        <v>638.03113237140224</v>
      </c>
    </row>
    <row r="308" spans="2:20" x14ac:dyDescent="0.3">
      <c r="B308" s="28" t="s">
        <v>3</v>
      </c>
      <c r="C308" s="29">
        <v>85.022918743220615</v>
      </c>
      <c r="D308" s="29">
        <v>197.67828607798796</v>
      </c>
      <c r="E308" s="29">
        <v>310.33365341275521</v>
      </c>
      <c r="F308" s="29">
        <v>421.5719721018022</v>
      </c>
      <c r="G308" s="29">
        <v>534.22733943656965</v>
      </c>
      <c r="H308" s="29">
        <v>645.46565812561653</v>
      </c>
      <c r="I308" s="29">
        <v>959.86581373189756</v>
      </c>
      <c r="J308" s="29">
        <v>450.59509166140708</v>
      </c>
      <c r="L308" s="28">
        <v>250</v>
      </c>
      <c r="M308" s="29">
        <v>146.13314158991045</v>
      </c>
      <c r="N308" s="29">
        <v>342.74864118360807</v>
      </c>
      <c r="O308" s="29">
        <v>537.59282997015532</v>
      </c>
      <c r="P308" s="29">
        <v>732.43701875670251</v>
      </c>
      <c r="Q308" s="29">
        <v>927.28120754324982</v>
      </c>
      <c r="R308" s="29">
        <v>1122.125396329797</v>
      </c>
      <c r="S308" s="29">
        <v>1774.4541728763452</v>
      </c>
      <c r="T308" s="29">
        <v>797.53891546425268</v>
      </c>
    </row>
    <row r="309" spans="2:20" x14ac:dyDescent="0.3">
      <c r="B309" s="28" t="s">
        <v>1</v>
      </c>
      <c r="C309" s="29">
        <v>116.90651327192836</v>
      </c>
      <c r="D309" s="29">
        <v>274.19891294688654</v>
      </c>
      <c r="E309" s="29">
        <v>430.07426397612431</v>
      </c>
      <c r="F309" s="29">
        <v>585.94961500536203</v>
      </c>
      <c r="G309" s="29">
        <v>741.82496603459992</v>
      </c>
      <c r="H309" s="29">
        <v>897.70031706383782</v>
      </c>
      <c r="I309" s="29">
        <v>1419.5633383010761</v>
      </c>
      <c r="J309" s="29">
        <v>638.03113237140224</v>
      </c>
      <c r="L309" s="27" t="s">
        <v>106</v>
      </c>
      <c r="M309" s="29">
        <v>70.675301205302134</v>
      </c>
      <c r="N309" s="29">
        <v>165.15701965870605</v>
      </c>
      <c r="O309" s="29">
        <v>259.14277108610781</v>
      </c>
      <c r="P309" s="29">
        <v>352.63255548750743</v>
      </c>
      <c r="Q309" s="29">
        <v>446.61830691490934</v>
      </c>
      <c r="R309" s="29">
        <v>540.1080913163089</v>
      </c>
      <c r="S309" s="29">
        <v>832.80020321154052</v>
      </c>
      <c r="T309" s="29">
        <v>381.01917841148321</v>
      </c>
    </row>
    <row r="310" spans="2:20" x14ac:dyDescent="0.3">
      <c r="B310" s="27">
        <v>250</v>
      </c>
      <c r="C310" s="5"/>
      <c r="D310" s="5"/>
      <c r="E310" s="5"/>
      <c r="F310" s="5"/>
      <c r="G310" s="5"/>
      <c r="H310" s="5"/>
      <c r="I310" s="5"/>
      <c r="J310" s="5"/>
      <c r="L310"/>
      <c r="M310"/>
      <c r="N310"/>
      <c r="O310"/>
      <c r="P310"/>
      <c r="Q310"/>
      <c r="R310"/>
      <c r="S310"/>
      <c r="T310"/>
    </row>
    <row r="311" spans="2:20" x14ac:dyDescent="0.3">
      <c r="B311" s="28" t="s">
        <v>3</v>
      </c>
      <c r="C311" s="29">
        <v>106.27864842902579</v>
      </c>
      <c r="D311" s="29">
        <v>247.09785759748493</v>
      </c>
      <c r="E311" s="29">
        <v>387.91706676594407</v>
      </c>
      <c r="F311" s="29">
        <v>526.96496512725287</v>
      </c>
      <c r="G311" s="29">
        <v>667.78417429571198</v>
      </c>
      <c r="H311" s="29">
        <v>806.8320726570206</v>
      </c>
      <c r="I311" s="29">
        <v>1199.8322671648721</v>
      </c>
      <c r="J311" s="29">
        <v>563.24386457675882</v>
      </c>
      <c r="L311"/>
      <c r="M311"/>
      <c r="N311"/>
      <c r="O311"/>
      <c r="P311"/>
      <c r="Q311"/>
      <c r="R311"/>
      <c r="S311"/>
      <c r="T311"/>
    </row>
    <row r="312" spans="2:20" x14ac:dyDescent="0.3">
      <c r="B312" s="28" t="s">
        <v>1</v>
      </c>
      <c r="C312" s="29">
        <v>146.13314158991045</v>
      </c>
      <c r="D312" s="29">
        <v>342.74864118360807</v>
      </c>
      <c r="E312" s="29">
        <v>537.59282997015532</v>
      </c>
      <c r="F312" s="29">
        <v>732.43701875670251</v>
      </c>
      <c r="G312" s="29">
        <v>927.28120754324982</v>
      </c>
      <c r="H312" s="29">
        <v>1122.125396329797</v>
      </c>
      <c r="I312" s="29">
        <v>1774.4541728763452</v>
      </c>
      <c r="J312" s="29">
        <v>797.53891546425268</v>
      </c>
      <c r="L312"/>
      <c r="M312"/>
      <c r="N312"/>
      <c r="O312"/>
      <c r="P312"/>
      <c r="Q312"/>
      <c r="R312"/>
      <c r="S312"/>
      <c r="T312"/>
    </row>
    <row r="313" spans="2:20" x14ac:dyDescent="0.3">
      <c r="B313" s="27" t="s">
        <v>106</v>
      </c>
      <c r="C313" s="29">
        <v>70.675301205302134</v>
      </c>
      <c r="D313" s="29">
        <v>165.15701965870605</v>
      </c>
      <c r="E313" s="29">
        <v>259.14277108610781</v>
      </c>
      <c r="F313" s="29">
        <v>352.63255548750743</v>
      </c>
      <c r="G313" s="29">
        <v>446.61830691490934</v>
      </c>
      <c r="H313" s="29">
        <v>540.1080913163089</v>
      </c>
      <c r="I313" s="29">
        <v>832.80020321154052</v>
      </c>
      <c r="J313" s="29">
        <v>381.01917841148321</v>
      </c>
      <c r="L313"/>
      <c r="M313"/>
      <c r="N313"/>
      <c r="O313"/>
      <c r="P313"/>
      <c r="Q313"/>
      <c r="R313"/>
      <c r="S313"/>
      <c r="T313"/>
    </row>
    <row r="360" spans="2:20" x14ac:dyDescent="0.3">
      <c r="B360" s="26" t="s">
        <v>104</v>
      </c>
      <c r="C360" s="1" t="s" vm="1">
        <v>86</v>
      </c>
    </row>
    <row r="361" spans="2:20" x14ac:dyDescent="0.3">
      <c r="B361" s="26" t="s">
        <v>105</v>
      </c>
      <c r="C361" s="1" t="s" vm="6">
        <v>111</v>
      </c>
    </row>
    <row r="363" spans="2:20" x14ac:dyDescent="0.3">
      <c r="B363" s="26" t="s">
        <v>110</v>
      </c>
      <c r="C363" s="26" t="s">
        <v>0</v>
      </c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</row>
    <row r="364" spans="2:20" x14ac:dyDescent="0.3">
      <c r="B364" s="26" t="s">
        <v>112</v>
      </c>
      <c r="C364" s="1" t="s">
        <v>113</v>
      </c>
      <c r="D364" s="1" t="s">
        <v>114</v>
      </c>
      <c r="E364" s="5" t="s">
        <v>106</v>
      </c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</row>
    <row r="365" spans="2:20" x14ac:dyDescent="0.3">
      <c r="B365" s="27">
        <v>60</v>
      </c>
      <c r="C365" s="29">
        <v>165.79531647325479</v>
      </c>
      <c r="D365" s="29">
        <v>234.76193032034723</v>
      </c>
      <c r="E365" s="5">
        <v>200.27862339680101</v>
      </c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</row>
    <row r="366" spans="2:20" x14ac:dyDescent="0.3">
      <c r="B366" s="27">
        <v>80</v>
      </c>
      <c r="C366" s="29">
        <v>221.06042196433975</v>
      </c>
      <c r="D366" s="29">
        <v>313.01590709379639</v>
      </c>
      <c r="E366" s="29">
        <v>267.0381645290679</v>
      </c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</row>
    <row r="367" spans="2:20" x14ac:dyDescent="0.3">
      <c r="B367" s="27">
        <v>100</v>
      </c>
      <c r="C367" s="29">
        <v>276.32552745542466</v>
      </c>
      <c r="D367" s="29">
        <v>391.26988386724526</v>
      </c>
      <c r="E367" s="29">
        <v>333.7977056613351</v>
      </c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</row>
    <row r="368" spans="2:20" x14ac:dyDescent="0.3">
      <c r="B368" s="27">
        <v>150</v>
      </c>
      <c r="C368" s="29">
        <v>414.48829118313699</v>
      </c>
      <c r="D368" s="29">
        <v>586.90482580086825</v>
      </c>
      <c r="E368" s="29">
        <v>500.69655849200234</v>
      </c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</row>
    <row r="369" spans="2:20" x14ac:dyDescent="0.3">
      <c r="B369" s="27">
        <v>200</v>
      </c>
      <c r="C369" s="29">
        <v>552.65105491084933</v>
      </c>
      <c r="D369" s="29">
        <v>782.53976773449051</v>
      </c>
      <c r="E369" s="29">
        <v>667.5954113226702</v>
      </c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</row>
    <row r="370" spans="2:20" x14ac:dyDescent="0.3">
      <c r="B370" s="27">
        <v>250</v>
      </c>
      <c r="C370" s="29">
        <v>690.81381863856166</v>
      </c>
      <c r="D370" s="29">
        <v>978.17470966811356</v>
      </c>
      <c r="E370" s="29">
        <v>834.49426415333744</v>
      </c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</row>
    <row r="371" spans="2:20" x14ac:dyDescent="0.3">
      <c r="B371" s="27" t="s">
        <v>106</v>
      </c>
      <c r="C371" s="29">
        <v>386.8557384375946</v>
      </c>
      <c r="D371" s="29">
        <v>547.77783741414373</v>
      </c>
      <c r="E371" s="29">
        <v>467.31678792586899</v>
      </c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</row>
    <row r="372" spans="2:20" x14ac:dyDescent="0.3"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</row>
    <row r="373" spans="2:20" x14ac:dyDescent="0.3"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</row>
    <row r="374" spans="2:20" x14ac:dyDescent="0.3"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</row>
    <row r="375" spans="2:20" x14ac:dyDescent="0.3"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</row>
    <row r="376" spans="2:20" x14ac:dyDescent="0.3"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</row>
    <row r="377" spans="2:20" x14ac:dyDescent="0.3"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</row>
    <row r="378" spans="2:20" x14ac:dyDescent="0.3"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</row>
    <row r="379" spans="2:20" x14ac:dyDescent="0.3"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</row>
    <row r="380" spans="2:20" x14ac:dyDescent="0.3"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</row>
    <row r="381" spans="2:20" x14ac:dyDescent="0.3"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</row>
    <row r="382" spans="2:20" x14ac:dyDescent="0.3"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</row>
    <row r="383" spans="2:20" x14ac:dyDescent="0.3"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</row>
  </sheetData>
  <pageMargins left="0.7" right="0.7" top="0.75" bottom="0.75" header="0.3" footer="0.3"/>
  <drawing r:id="rId1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27DA9-90F2-4374-84A9-81614327236C}">
  <dimension ref="B1:T383"/>
  <sheetViews>
    <sheetView topLeftCell="A322" zoomScale="85" zoomScaleNormal="85" workbookViewId="0"/>
  </sheetViews>
  <sheetFormatPr defaultRowHeight="16.5" x14ac:dyDescent="0.3"/>
  <cols>
    <col min="1" max="1" width="9.140625" style="1"/>
    <col min="2" max="2" width="25.5703125" style="1" customWidth="1"/>
    <col min="3" max="3" width="12.5703125" style="1" customWidth="1"/>
    <col min="4" max="11" width="9.140625" style="1"/>
    <col min="12" max="12" width="25.42578125" style="1" customWidth="1"/>
    <col min="13" max="16384" width="9.140625" style="1"/>
  </cols>
  <sheetData>
    <row r="1" spans="2:20" x14ac:dyDescent="0.3">
      <c r="B1" s="26" t="s">
        <v>104</v>
      </c>
      <c r="C1" s="1" t="s" vm="7">
        <v>87</v>
      </c>
      <c r="L1" s="26" t="s">
        <v>104</v>
      </c>
      <c r="M1" s="1" t="s" vm="7">
        <v>87</v>
      </c>
    </row>
    <row r="3" spans="2:20" x14ac:dyDescent="0.3">
      <c r="B3" s="26" t="s">
        <v>110</v>
      </c>
      <c r="C3" s="26" t="s">
        <v>107</v>
      </c>
      <c r="L3" s="26" t="s">
        <v>110</v>
      </c>
      <c r="M3" s="26" t="s">
        <v>107</v>
      </c>
    </row>
    <row r="4" spans="2:20" x14ac:dyDescent="0.3">
      <c r="B4" s="26" t="s">
        <v>108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106</v>
      </c>
      <c r="L4" s="26" t="s">
        <v>109</v>
      </c>
      <c r="M4" s="5" t="s">
        <v>5</v>
      </c>
      <c r="N4" s="5" t="s">
        <v>6</v>
      </c>
      <c r="O4" s="5" t="s">
        <v>7</v>
      </c>
      <c r="P4" s="5" t="s">
        <v>8</v>
      </c>
      <c r="Q4" s="5" t="s">
        <v>9</v>
      </c>
      <c r="R4" s="5" t="s">
        <v>10</v>
      </c>
      <c r="S4" s="5" t="s">
        <v>11</v>
      </c>
      <c r="T4" s="5" t="s">
        <v>106</v>
      </c>
    </row>
    <row r="5" spans="2:20" x14ac:dyDescent="0.3">
      <c r="B5" s="27">
        <v>60</v>
      </c>
      <c r="C5" s="5"/>
      <c r="D5" s="5"/>
      <c r="E5" s="5"/>
      <c r="F5" s="5"/>
      <c r="G5" s="5"/>
      <c r="H5" s="5"/>
      <c r="I5" s="5"/>
      <c r="J5" s="5"/>
      <c r="L5" s="27" t="s">
        <v>3</v>
      </c>
      <c r="M5" s="5"/>
      <c r="N5" s="5"/>
      <c r="O5" s="5"/>
      <c r="P5" s="5"/>
      <c r="Q5" s="5"/>
      <c r="R5" s="5"/>
      <c r="S5" s="5"/>
      <c r="T5" s="5"/>
    </row>
    <row r="6" spans="2:20" x14ac:dyDescent="0.3">
      <c r="B6" s="28" t="s">
        <v>3</v>
      </c>
      <c r="C6" s="29">
        <v>48.66394777811459</v>
      </c>
      <c r="D6" s="29">
        <v>113.14367858411643</v>
      </c>
      <c r="E6" s="29">
        <v>177.62340939011818</v>
      </c>
      <c r="F6" s="29">
        <v>241.29207439981818</v>
      </c>
      <c r="G6" s="29">
        <v>305.77180520582004</v>
      </c>
      <c r="H6" s="29">
        <v>369.44047021551984</v>
      </c>
      <c r="I6" s="29">
        <v>549.39139380193376</v>
      </c>
      <c r="J6" s="29">
        <v>257.90382562506306</v>
      </c>
      <c r="K6" s="1">
        <f>GETPIVOTDATA("[Measures].[Average of náklady na ETS2 [€/rok s DPH]]]",$B$3,"[Spolu].[typ budovy]","[Spolu].[typ budovy].&amp;[byt]","[Spolu].[energetická trieda]","[Spolu].[energetická trieda].&amp;[G]","[Spolu].[vykur. podl. plocha [m²]]]","[Spolu].[vykur. podl. plocha [m²]]].&amp;[60]")/GETPIVOTDATA("[Measures].[Average of náklady na ETS2 [€/rok s DPH]]]",$B$3,"[Spolu].[typ budovy]","[Spolu].[typ budovy].&amp;[byt]","[Spolu].[energetická trieda]","[Spolu].[energetická trieda].&amp;[F]","[Spolu].[vykur. podl. plocha [m²]]]","[Spolu].[vykur. podl. plocha [m²]]].&amp;[60]")</f>
        <v>1.4870904464836683</v>
      </c>
      <c r="L6" s="28">
        <v>60</v>
      </c>
      <c r="M6" s="29">
        <v>48.66394777811459</v>
      </c>
      <c r="N6" s="29">
        <v>113.14367858411643</v>
      </c>
      <c r="O6" s="29">
        <v>177.62340939011818</v>
      </c>
      <c r="P6" s="29">
        <v>241.29207439981818</v>
      </c>
      <c r="Q6" s="29">
        <v>305.77180520582004</v>
      </c>
      <c r="R6" s="29">
        <v>369.44047021551984</v>
      </c>
      <c r="S6" s="29">
        <v>549.39139380193376</v>
      </c>
      <c r="T6" s="29">
        <v>257.90382562506306</v>
      </c>
    </row>
    <row r="7" spans="2:20" x14ac:dyDescent="0.3">
      <c r="B7" s="28" t="s">
        <v>1</v>
      </c>
      <c r="C7" s="29">
        <v>66.912928194907551</v>
      </c>
      <c r="D7" s="29">
        <v>156.94123158441954</v>
      </c>
      <c r="E7" s="29">
        <v>246.1584691776296</v>
      </c>
      <c r="F7" s="29">
        <v>335.37570677083966</v>
      </c>
      <c r="G7" s="29">
        <v>424.59294436404974</v>
      </c>
      <c r="H7" s="29">
        <v>513.81018195725972</v>
      </c>
      <c r="I7" s="29">
        <v>812.50511255023025</v>
      </c>
      <c r="J7" s="29">
        <v>365.18522494276226</v>
      </c>
      <c r="L7" s="28">
        <v>80</v>
      </c>
      <c r="M7" s="29">
        <v>64.885263704152777</v>
      </c>
      <c r="N7" s="29">
        <v>150.85823811215522</v>
      </c>
      <c r="O7" s="29">
        <v>236.83121252015764</v>
      </c>
      <c r="P7" s="29">
        <v>321.7227658664242</v>
      </c>
      <c r="Q7" s="29">
        <v>407.6957402744265</v>
      </c>
      <c r="R7" s="29">
        <v>492.58729362069312</v>
      </c>
      <c r="S7" s="29">
        <v>732.52185840257835</v>
      </c>
      <c r="T7" s="29">
        <v>343.87176750008399</v>
      </c>
    </row>
    <row r="8" spans="2:20" x14ac:dyDescent="0.3">
      <c r="B8" s="27">
        <v>80</v>
      </c>
      <c r="C8" s="5"/>
      <c r="D8" s="5"/>
      <c r="E8" s="5"/>
      <c r="F8" s="5"/>
      <c r="G8" s="5"/>
      <c r="H8" s="5"/>
      <c r="I8" s="5"/>
      <c r="J8" s="5"/>
      <c r="L8" s="28">
        <v>100</v>
      </c>
      <c r="M8" s="29">
        <v>81.106579630190964</v>
      </c>
      <c r="N8" s="29">
        <v>188.57279764019401</v>
      </c>
      <c r="O8" s="29">
        <v>296.03901565019703</v>
      </c>
      <c r="P8" s="29">
        <v>402.15345733303013</v>
      </c>
      <c r="Q8" s="29">
        <v>509.61967534303335</v>
      </c>
      <c r="R8" s="29">
        <v>615.73411702586645</v>
      </c>
      <c r="S8" s="29">
        <v>915.65232300322282</v>
      </c>
      <c r="T8" s="29">
        <v>429.8397093751052</v>
      </c>
    </row>
    <row r="9" spans="2:20" x14ac:dyDescent="0.3">
      <c r="B9" s="28" t="s">
        <v>3</v>
      </c>
      <c r="C9" s="29">
        <v>64.885263704152777</v>
      </c>
      <c r="D9" s="29">
        <v>150.85823811215522</v>
      </c>
      <c r="E9" s="29">
        <v>236.83121252015764</v>
      </c>
      <c r="F9" s="29">
        <v>321.7227658664242</v>
      </c>
      <c r="G9" s="29">
        <v>407.6957402744265</v>
      </c>
      <c r="H9" s="29">
        <v>492.58729362069312</v>
      </c>
      <c r="I9" s="29">
        <v>732.52185840257835</v>
      </c>
      <c r="J9" s="29">
        <v>343.87176750008399</v>
      </c>
      <c r="L9" s="28">
        <v>150</v>
      </c>
      <c r="M9" s="29">
        <v>121.65986944528647</v>
      </c>
      <c r="N9" s="29">
        <v>282.859196460291</v>
      </c>
      <c r="O9" s="29">
        <v>444.0585234752956</v>
      </c>
      <c r="P9" s="29">
        <v>603.23018599954548</v>
      </c>
      <c r="Q9" s="29">
        <v>764.42951301454991</v>
      </c>
      <c r="R9" s="29">
        <v>923.60117553879979</v>
      </c>
      <c r="S9" s="29">
        <v>1373.4784845048343</v>
      </c>
      <c r="T9" s="29">
        <v>644.75956406265755</v>
      </c>
    </row>
    <row r="10" spans="2:20" x14ac:dyDescent="0.3">
      <c r="B10" s="28" t="s">
        <v>1</v>
      </c>
      <c r="C10" s="29">
        <v>89.217237593210044</v>
      </c>
      <c r="D10" s="29">
        <v>209.25497544589268</v>
      </c>
      <c r="E10" s="29">
        <v>328.21129223683954</v>
      </c>
      <c r="F10" s="29">
        <v>447.16760902778617</v>
      </c>
      <c r="G10" s="29">
        <v>566.12392581873303</v>
      </c>
      <c r="H10" s="29">
        <v>685.08024260967977</v>
      </c>
      <c r="I10" s="29">
        <v>1083.3401500669738</v>
      </c>
      <c r="J10" s="29">
        <v>486.91363325701627</v>
      </c>
      <c r="L10" s="28">
        <v>200</v>
      </c>
      <c r="M10" s="29">
        <v>162.21315926038193</v>
      </c>
      <c r="N10" s="29">
        <v>377.14559528038802</v>
      </c>
      <c r="O10" s="29">
        <v>592.07803130039406</v>
      </c>
      <c r="P10" s="29">
        <v>804.30691466606027</v>
      </c>
      <c r="Q10" s="29">
        <v>1019.2393506860667</v>
      </c>
      <c r="R10" s="29">
        <v>1231.4682340517329</v>
      </c>
      <c r="S10" s="29">
        <v>1831.3046460064456</v>
      </c>
      <c r="T10" s="29">
        <v>859.6794187502104</v>
      </c>
    </row>
    <row r="11" spans="2:20" x14ac:dyDescent="0.3">
      <c r="B11" s="27">
        <v>100</v>
      </c>
      <c r="C11" s="5"/>
      <c r="D11" s="5"/>
      <c r="E11" s="5"/>
      <c r="F11" s="5"/>
      <c r="G11" s="5"/>
      <c r="H11" s="5"/>
      <c r="I11" s="5"/>
      <c r="J11" s="5"/>
      <c r="L11" s="28">
        <v>250</v>
      </c>
      <c r="M11" s="29">
        <v>202.76644907547745</v>
      </c>
      <c r="N11" s="29">
        <v>471.43199410048504</v>
      </c>
      <c r="O11" s="29">
        <v>740.09753912549252</v>
      </c>
      <c r="P11" s="29">
        <v>1005.3836433325755</v>
      </c>
      <c r="Q11" s="29">
        <v>1274.0491883575835</v>
      </c>
      <c r="R11" s="29">
        <v>1539.3352925646664</v>
      </c>
      <c r="S11" s="29">
        <v>2289.1308075080569</v>
      </c>
      <c r="T11" s="29">
        <v>1074.5992734377623</v>
      </c>
    </row>
    <row r="12" spans="2:20" x14ac:dyDescent="0.3">
      <c r="B12" s="28" t="s">
        <v>3</v>
      </c>
      <c r="C12" s="29">
        <v>81.106579630190964</v>
      </c>
      <c r="D12" s="29">
        <v>188.57279764019401</v>
      </c>
      <c r="E12" s="29">
        <v>296.03901565019703</v>
      </c>
      <c r="F12" s="29">
        <v>402.15345733303013</v>
      </c>
      <c r="G12" s="29">
        <v>509.61967534303335</v>
      </c>
      <c r="H12" s="29">
        <v>615.73411702586645</v>
      </c>
      <c r="I12" s="29">
        <v>915.65232300322282</v>
      </c>
      <c r="J12" s="29">
        <v>429.8397093751052</v>
      </c>
      <c r="L12" s="27" t="s">
        <v>1</v>
      </c>
      <c r="M12" s="5"/>
      <c r="N12" s="5"/>
      <c r="O12" s="5"/>
      <c r="P12" s="5"/>
      <c r="Q12" s="5"/>
      <c r="R12" s="5"/>
      <c r="S12" s="5"/>
      <c r="T12" s="5"/>
    </row>
    <row r="13" spans="2:20" x14ac:dyDescent="0.3">
      <c r="B13" s="28" t="s">
        <v>1</v>
      </c>
      <c r="C13" s="29">
        <v>111.52154699151259</v>
      </c>
      <c r="D13" s="29">
        <v>261.56871930736588</v>
      </c>
      <c r="E13" s="29">
        <v>410.26411529604934</v>
      </c>
      <c r="F13" s="29">
        <v>558.95951128473268</v>
      </c>
      <c r="G13" s="29">
        <v>707.65490727341614</v>
      </c>
      <c r="H13" s="29">
        <v>856.35030326209971</v>
      </c>
      <c r="I13" s="29">
        <v>1354.1751875837176</v>
      </c>
      <c r="J13" s="29">
        <v>608.64204157127028</v>
      </c>
      <c r="L13" s="28">
        <v>60</v>
      </c>
      <c r="M13" s="29">
        <v>66.912928194907551</v>
      </c>
      <c r="N13" s="29">
        <v>156.94123158441954</v>
      </c>
      <c r="O13" s="29">
        <v>246.1584691776296</v>
      </c>
      <c r="P13" s="29">
        <v>335.37570677083966</v>
      </c>
      <c r="Q13" s="29">
        <v>424.59294436404974</v>
      </c>
      <c r="R13" s="29">
        <v>513.81018195725972</v>
      </c>
      <c r="S13" s="29">
        <v>812.50511255023025</v>
      </c>
      <c r="T13" s="29">
        <v>365.18522494276226</v>
      </c>
    </row>
    <row r="14" spans="2:20" x14ac:dyDescent="0.3">
      <c r="B14" s="27">
        <v>150</v>
      </c>
      <c r="C14" s="5"/>
      <c r="D14" s="5"/>
      <c r="E14" s="5"/>
      <c r="F14" s="5"/>
      <c r="G14" s="5"/>
      <c r="H14" s="5"/>
      <c r="I14" s="5"/>
      <c r="J14" s="5"/>
      <c r="L14" s="28">
        <v>80</v>
      </c>
      <c r="M14" s="29">
        <v>89.217237593210044</v>
      </c>
      <c r="N14" s="29">
        <v>209.25497544589268</v>
      </c>
      <c r="O14" s="29">
        <v>328.21129223683954</v>
      </c>
      <c r="P14" s="29">
        <v>447.16760902778617</v>
      </c>
      <c r="Q14" s="29">
        <v>566.12392581873303</v>
      </c>
      <c r="R14" s="29">
        <v>685.08024260967977</v>
      </c>
      <c r="S14" s="29">
        <v>1083.3401500669738</v>
      </c>
      <c r="T14" s="29">
        <v>486.91363325701627</v>
      </c>
    </row>
    <row r="15" spans="2:20" x14ac:dyDescent="0.3">
      <c r="B15" s="28" t="s">
        <v>3</v>
      </c>
      <c r="C15" s="29">
        <v>121.65986944528647</v>
      </c>
      <c r="D15" s="29">
        <v>282.859196460291</v>
      </c>
      <c r="E15" s="29">
        <v>444.0585234752956</v>
      </c>
      <c r="F15" s="29">
        <v>603.23018599954548</v>
      </c>
      <c r="G15" s="29">
        <v>764.42951301454991</v>
      </c>
      <c r="H15" s="29">
        <v>923.60117553879979</v>
      </c>
      <c r="I15" s="29">
        <v>1373.4784845048343</v>
      </c>
      <c r="J15" s="29">
        <v>644.75956406265755</v>
      </c>
      <c r="L15" s="28">
        <v>100</v>
      </c>
      <c r="M15" s="29">
        <v>111.52154699151259</v>
      </c>
      <c r="N15" s="29">
        <v>261.56871930736588</v>
      </c>
      <c r="O15" s="29">
        <v>410.26411529604934</v>
      </c>
      <c r="P15" s="29">
        <v>558.95951128473268</v>
      </c>
      <c r="Q15" s="29">
        <v>707.65490727341614</v>
      </c>
      <c r="R15" s="29">
        <v>856.35030326209971</v>
      </c>
      <c r="S15" s="29">
        <v>1354.1751875837176</v>
      </c>
      <c r="T15" s="29">
        <v>608.64204157127028</v>
      </c>
    </row>
    <row r="16" spans="2:20" x14ac:dyDescent="0.3">
      <c r="B16" s="28" t="s">
        <v>1</v>
      </c>
      <c r="C16" s="29">
        <v>167.28232048726889</v>
      </c>
      <c r="D16" s="29">
        <v>392.35307896104871</v>
      </c>
      <c r="E16" s="29">
        <v>615.39617294407401</v>
      </c>
      <c r="F16" s="29">
        <v>838.43926692709942</v>
      </c>
      <c r="G16" s="29">
        <v>1061.4823609101243</v>
      </c>
      <c r="H16" s="29">
        <v>1284.5254548931496</v>
      </c>
      <c r="I16" s="29">
        <v>2031.2627813755757</v>
      </c>
      <c r="J16" s="29">
        <v>912.96306235690565</v>
      </c>
      <c r="L16" s="28">
        <v>150</v>
      </c>
      <c r="M16" s="29">
        <v>167.28232048726889</v>
      </c>
      <c r="N16" s="29">
        <v>392.35307896104871</v>
      </c>
      <c r="O16" s="29">
        <v>615.39617294407401</v>
      </c>
      <c r="P16" s="29">
        <v>838.43926692709942</v>
      </c>
      <c r="Q16" s="29">
        <v>1061.4823609101243</v>
      </c>
      <c r="R16" s="29">
        <v>1284.5254548931496</v>
      </c>
      <c r="S16" s="29">
        <v>2031.2627813755757</v>
      </c>
      <c r="T16" s="29">
        <v>912.96306235690565</v>
      </c>
    </row>
    <row r="17" spans="2:20" x14ac:dyDescent="0.3">
      <c r="B17" s="27">
        <v>200</v>
      </c>
      <c r="C17" s="5"/>
      <c r="D17" s="5"/>
      <c r="E17" s="5"/>
      <c r="F17" s="5"/>
      <c r="G17" s="5"/>
      <c r="H17" s="5"/>
      <c r="I17" s="5"/>
      <c r="J17" s="5"/>
      <c r="L17" s="28">
        <v>200</v>
      </c>
      <c r="M17" s="29">
        <v>223.04309398302519</v>
      </c>
      <c r="N17" s="29">
        <v>523.13743861473176</v>
      </c>
      <c r="O17" s="29">
        <v>820.52823059209868</v>
      </c>
      <c r="P17" s="29">
        <v>1117.9190225694654</v>
      </c>
      <c r="Q17" s="29">
        <v>1415.3098145468323</v>
      </c>
      <c r="R17" s="29">
        <v>1712.7006065241994</v>
      </c>
      <c r="S17" s="29">
        <v>2708.3503751674352</v>
      </c>
      <c r="T17" s="29">
        <v>1217.2840831425406</v>
      </c>
    </row>
    <row r="18" spans="2:20" x14ac:dyDescent="0.3">
      <c r="B18" s="28" t="s">
        <v>3</v>
      </c>
      <c r="C18" s="29">
        <v>162.21315926038193</v>
      </c>
      <c r="D18" s="29">
        <v>377.14559528038802</v>
      </c>
      <c r="E18" s="29">
        <v>592.07803130039406</v>
      </c>
      <c r="F18" s="29">
        <v>804.30691466606027</v>
      </c>
      <c r="G18" s="29">
        <v>1019.2393506860667</v>
      </c>
      <c r="H18" s="29">
        <v>1231.4682340517329</v>
      </c>
      <c r="I18" s="29">
        <v>1831.3046460064456</v>
      </c>
      <c r="J18" s="29">
        <v>859.6794187502104</v>
      </c>
      <c r="L18" s="28">
        <v>250</v>
      </c>
      <c r="M18" s="29">
        <v>278.80386747878151</v>
      </c>
      <c r="N18" s="29">
        <v>653.9217982684147</v>
      </c>
      <c r="O18" s="29">
        <v>1025.6602882401235</v>
      </c>
      <c r="P18" s="29">
        <v>1397.398778211832</v>
      </c>
      <c r="Q18" s="29">
        <v>1769.137268183541</v>
      </c>
      <c r="R18" s="29">
        <v>2140.8757581552495</v>
      </c>
      <c r="S18" s="29">
        <v>3385.4379689592947</v>
      </c>
      <c r="T18" s="29">
        <v>1521.6051039281765</v>
      </c>
    </row>
    <row r="19" spans="2:20" x14ac:dyDescent="0.3">
      <c r="B19" s="28" t="s">
        <v>1</v>
      </c>
      <c r="C19" s="29">
        <v>223.04309398302519</v>
      </c>
      <c r="D19" s="29">
        <v>523.13743861473176</v>
      </c>
      <c r="E19" s="29">
        <v>820.52823059209868</v>
      </c>
      <c r="F19" s="29">
        <v>1117.9190225694654</v>
      </c>
      <c r="G19" s="29">
        <v>1415.3098145468323</v>
      </c>
      <c r="H19" s="29">
        <v>1712.7006065241994</v>
      </c>
      <c r="I19" s="29">
        <v>2708.3503751674352</v>
      </c>
      <c r="J19" s="29">
        <v>1217.2840831425406</v>
      </c>
      <c r="L19" s="27" t="s">
        <v>106</v>
      </c>
      <c r="M19" s="29">
        <v>134.83968863519263</v>
      </c>
      <c r="N19" s="29">
        <v>315.09906186329198</v>
      </c>
      <c r="O19" s="29">
        <v>494.41219166237238</v>
      </c>
      <c r="P19" s="29">
        <v>672.77907803243374</v>
      </c>
      <c r="Q19" s="29">
        <v>852.09220783151432</v>
      </c>
      <c r="R19" s="29">
        <v>1030.4590942015759</v>
      </c>
      <c r="S19" s="29">
        <v>1588.8792574108579</v>
      </c>
      <c r="T19" s="29">
        <v>726.93722566246277</v>
      </c>
    </row>
    <row r="20" spans="2:20" x14ac:dyDescent="0.3">
      <c r="B20" s="27">
        <v>250</v>
      </c>
      <c r="C20" s="5"/>
      <c r="D20" s="5"/>
      <c r="E20" s="5"/>
      <c r="F20" s="5"/>
      <c r="G20" s="5"/>
      <c r="H20" s="5"/>
      <c r="I20" s="5"/>
      <c r="J20" s="5"/>
      <c r="L20"/>
      <c r="M20"/>
      <c r="N20"/>
      <c r="O20"/>
      <c r="P20"/>
      <c r="Q20"/>
      <c r="R20"/>
      <c r="S20"/>
      <c r="T20"/>
    </row>
    <row r="21" spans="2:20" x14ac:dyDescent="0.3">
      <c r="B21" s="28" t="s">
        <v>3</v>
      </c>
      <c r="C21" s="29">
        <v>202.76644907547745</v>
      </c>
      <c r="D21" s="29">
        <v>471.43199410048504</v>
      </c>
      <c r="E21" s="29">
        <v>740.09753912549252</v>
      </c>
      <c r="F21" s="29">
        <v>1005.3836433325755</v>
      </c>
      <c r="G21" s="29">
        <v>1274.0491883575835</v>
      </c>
      <c r="H21" s="29">
        <v>1539.3352925646664</v>
      </c>
      <c r="I21" s="29">
        <v>2289.1308075080569</v>
      </c>
      <c r="J21" s="29">
        <v>1074.5992734377623</v>
      </c>
      <c r="L21"/>
      <c r="M21"/>
      <c r="N21"/>
      <c r="O21"/>
      <c r="P21"/>
      <c r="Q21"/>
      <c r="R21"/>
      <c r="S21"/>
      <c r="T21"/>
    </row>
    <row r="22" spans="2:20" x14ac:dyDescent="0.3">
      <c r="B22" s="28" t="s">
        <v>1</v>
      </c>
      <c r="C22" s="29">
        <v>278.80386747878151</v>
      </c>
      <c r="D22" s="29">
        <v>653.9217982684147</v>
      </c>
      <c r="E22" s="29">
        <v>1025.6602882401235</v>
      </c>
      <c r="F22" s="29">
        <v>1397.398778211832</v>
      </c>
      <c r="G22" s="29">
        <v>1769.137268183541</v>
      </c>
      <c r="H22" s="29">
        <v>2140.8757581552495</v>
      </c>
      <c r="I22" s="29">
        <v>3385.4379689592947</v>
      </c>
      <c r="J22" s="29">
        <v>1521.6051039281765</v>
      </c>
      <c r="L22"/>
      <c r="M22"/>
      <c r="N22"/>
      <c r="O22"/>
      <c r="P22"/>
      <c r="Q22"/>
      <c r="R22"/>
      <c r="S22"/>
      <c r="T22"/>
    </row>
    <row r="23" spans="2:20" x14ac:dyDescent="0.3">
      <c r="B23" s="27" t="s">
        <v>106</v>
      </c>
      <c r="C23" s="29">
        <v>134.83968863519263</v>
      </c>
      <c r="D23" s="29">
        <v>315.09906186329198</v>
      </c>
      <c r="E23" s="29">
        <v>494.41219166237238</v>
      </c>
      <c r="F23" s="29">
        <v>672.77907803243374</v>
      </c>
      <c r="G23" s="29">
        <v>852.09220783151432</v>
      </c>
      <c r="H23" s="29">
        <v>1030.4590942015759</v>
      </c>
      <c r="I23" s="29">
        <v>1588.8792574108579</v>
      </c>
      <c r="J23" s="29">
        <v>726.93722566246277</v>
      </c>
      <c r="L23"/>
      <c r="M23"/>
      <c r="N23"/>
      <c r="O23"/>
      <c r="P23"/>
      <c r="Q23"/>
      <c r="R23"/>
      <c r="S23"/>
      <c r="T23"/>
    </row>
    <row r="76" spans="2:20" x14ac:dyDescent="0.3">
      <c r="B76" s="26" t="s">
        <v>104</v>
      </c>
      <c r="C76" s="1" t="s" vm="7">
        <v>87</v>
      </c>
      <c r="L76" s="26" t="s">
        <v>104</v>
      </c>
      <c r="M76" s="1" t="s" vm="7">
        <v>87</v>
      </c>
    </row>
    <row r="77" spans="2:20" x14ac:dyDescent="0.3">
      <c r="B77" s="26" t="s">
        <v>105</v>
      </c>
      <c r="C77" s="1" t="s" vm="2">
        <v>19</v>
      </c>
      <c r="L77" s="26" t="s">
        <v>105</v>
      </c>
      <c r="M77" s="1" t="s" vm="2">
        <v>19</v>
      </c>
    </row>
    <row r="79" spans="2:20" x14ac:dyDescent="0.3">
      <c r="B79" s="26" t="s">
        <v>110</v>
      </c>
      <c r="C79" s="26" t="s">
        <v>107</v>
      </c>
      <c r="L79" s="26" t="s">
        <v>110</v>
      </c>
      <c r="M79" s="26" t="s">
        <v>107</v>
      </c>
    </row>
    <row r="80" spans="2:20" x14ac:dyDescent="0.3">
      <c r="B80" s="26" t="s">
        <v>108</v>
      </c>
      <c r="C80" s="5" t="s">
        <v>5</v>
      </c>
      <c r="D80" s="5" t="s">
        <v>6</v>
      </c>
      <c r="E80" s="5" t="s">
        <v>7</v>
      </c>
      <c r="F80" s="5" t="s">
        <v>8</v>
      </c>
      <c r="G80" s="5" t="s">
        <v>9</v>
      </c>
      <c r="H80" s="5" t="s">
        <v>10</v>
      </c>
      <c r="I80" s="5" t="s">
        <v>11</v>
      </c>
      <c r="J80" s="5" t="s">
        <v>106</v>
      </c>
      <c r="L80" s="26" t="s">
        <v>109</v>
      </c>
      <c r="M80" s="5" t="s">
        <v>5</v>
      </c>
      <c r="N80" s="5" t="s">
        <v>6</v>
      </c>
      <c r="O80" s="5" t="s">
        <v>7</v>
      </c>
      <c r="P80" s="5" t="s">
        <v>8</v>
      </c>
      <c r="Q80" s="5" t="s">
        <v>9</v>
      </c>
      <c r="R80" s="5" t="s">
        <v>10</v>
      </c>
      <c r="S80" s="5" t="s">
        <v>11</v>
      </c>
      <c r="T80" s="5" t="s">
        <v>106</v>
      </c>
    </row>
    <row r="81" spans="2:20" x14ac:dyDescent="0.3">
      <c r="B81" s="27">
        <v>60</v>
      </c>
      <c r="C81" s="5"/>
      <c r="D81" s="5"/>
      <c r="E81" s="5"/>
      <c r="F81" s="5"/>
      <c r="G81" s="5"/>
      <c r="H81" s="5"/>
      <c r="I81" s="5"/>
      <c r="J81" s="5"/>
      <c r="L81" s="27" t="s">
        <v>3</v>
      </c>
      <c r="M81" s="5"/>
      <c r="N81" s="5"/>
      <c r="O81" s="5"/>
      <c r="P81" s="5"/>
      <c r="Q81" s="5"/>
      <c r="R81" s="5"/>
      <c r="S81" s="5"/>
      <c r="T81" s="5"/>
    </row>
    <row r="82" spans="2:20" x14ac:dyDescent="0.3">
      <c r="B82" s="28" t="s">
        <v>3</v>
      </c>
      <c r="C82" s="29">
        <v>34.062869829827768</v>
      </c>
      <c r="D82" s="29">
        <v>79.196172354349542</v>
      </c>
      <c r="E82" s="29">
        <v>124.32947487887134</v>
      </c>
      <c r="F82" s="29">
        <v>168.89506290622936</v>
      </c>
      <c r="G82" s="29">
        <v>214.02836543075114</v>
      </c>
      <c r="H82" s="29">
        <v>258.59395345810907</v>
      </c>
      <c r="I82" s="29">
        <v>384.55259770599633</v>
      </c>
      <c r="J82" s="29">
        <v>180.52264236630495</v>
      </c>
      <c r="L82" s="28">
        <v>60</v>
      </c>
      <c r="M82" s="29">
        <v>34.062869829827768</v>
      </c>
      <c r="N82" s="29">
        <v>79.196172354349542</v>
      </c>
      <c r="O82" s="29">
        <v>124.32947487887134</v>
      </c>
      <c r="P82" s="29">
        <v>168.89506290622936</v>
      </c>
      <c r="Q82" s="29">
        <v>214.02836543075114</v>
      </c>
      <c r="R82" s="29">
        <v>258.59395345810907</v>
      </c>
      <c r="S82" s="29">
        <v>384.55259770599633</v>
      </c>
      <c r="T82" s="29">
        <v>180.52264236630495</v>
      </c>
    </row>
    <row r="83" spans="2:20" x14ac:dyDescent="0.3">
      <c r="B83" s="28" t="s">
        <v>1</v>
      </c>
      <c r="C83" s="29">
        <v>46.836446016013177</v>
      </c>
      <c r="D83" s="29">
        <v>109.85275520119454</v>
      </c>
      <c r="E83" s="29">
        <v>172.3013498892121</v>
      </c>
      <c r="F83" s="29">
        <v>234.74994457722968</v>
      </c>
      <c r="G83" s="29">
        <v>297.19853926524723</v>
      </c>
      <c r="H83" s="29">
        <v>359.64713395326476</v>
      </c>
      <c r="I83" s="29">
        <v>568.7219625308486</v>
      </c>
      <c r="J83" s="29">
        <v>255.61544734757288</v>
      </c>
      <c r="L83" s="28">
        <v>80</v>
      </c>
      <c r="M83" s="29">
        <v>45.417159773103691</v>
      </c>
      <c r="N83" s="29">
        <v>105.59489647246606</v>
      </c>
      <c r="O83" s="29">
        <v>165.77263317182846</v>
      </c>
      <c r="P83" s="29">
        <v>225.19341720830576</v>
      </c>
      <c r="Q83" s="29">
        <v>285.37115390766809</v>
      </c>
      <c r="R83" s="29">
        <v>344.79193794414545</v>
      </c>
      <c r="S83" s="29">
        <v>512.73679694132852</v>
      </c>
      <c r="T83" s="29">
        <v>240.69685648840658</v>
      </c>
    </row>
    <row r="84" spans="2:20" x14ac:dyDescent="0.3">
      <c r="B84" s="27">
        <v>80</v>
      </c>
      <c r="C84" s="5"/>
      <c r="D84" s="5"/>
      <c r="E84" s="5"/>
      <c r="F84" s="5"/>
      <c r="G84" s="5"/>
      <c r="H84" s="5"/>
      <c r="I84" s="5"/>
      <c r="J84" s="5"/>
      <c r="L84" s="28">
        <v>100</v>
      </c>
      <c r="M84" s="29">
        <v>56.771449716379607</v>
      </c>
      <c r="N84" s="29">
        <v>131.99362059058259</v>
      </c>
      <c r="O84" s="29">
        <v>207.21579146478553</v>
      </c>
      <c r="P84" s="29">
        <v>281.49177151038219</v>
      </c>
      <c r="Q84" s="29">
        <v>356.71394238458521</v>
      </c>
      <c r="R84" s="29">
        <v>430.98992243018188</v>
      </c>
      <c r="S84" s="29">
        <v>640.92099617666054</v>
      </c>
      <c r="T84" s="29">
        <v>300.8710706105083</v>
      </c>
    </row>
    <row r="85" spans="2:20" x14ac:dyDescent="0.3">
      <c r="B85" s="28" t="s">
        <v>3</v>
      </c>
      <c r="C85" s="29">
        <v>45.417159773103691</v>
      </c>
      <c r="D85" s="29">
        <v>105.59489647246606</v>
      </c>
      <c r="E85" s="29">
        <v>165.77263317182846</v>
      </c>
      <c r="F85" s="29">
        <v>225.19341720830576</v>
      </c>
      <c r="G85" s="29">
        <v>285.37115390766809</v>
      </c>
      <c r="H85" s="29">
        <v>344.79193794414545</v>
      </c>
      <c r="I85" s="29">
        <v>512.73679694132852</v>
      </c>
      <c r="J85" s="29">
        <v>240.69685648840658</v>
      </c>
      <c r="L85" s="28">
        <v>150</v>
      </c>
      <c r="M85" s="29">
        <v>85.15717457456941</v>
      </c>
      <c r="N85" s="29">
        <v>197.99043088587391</v>
      </c>
      <c r="O85" s="29">
        <v>310.82368719717834</v>
      </c>
      <c r="P85" s="29">
        <v>422.23765726557332</v>
      </c>
      <c r="Q85" s="29">
        <v>535.07091357687784</v>
      </c>
      <c r="R85" s="29">
        <v>646.48488364527282</v>
      </c>
      <c r="S85" s="29">
        <v>961.38149426499092</v>
      </c>
      <c r="T85" s="29">
        <v>451.30660591576242</v>
      </c>
    </row>
    <row r="86" spans="2:20" x14ac:dyDescent="0.3">
      <c r="B86" s="28" t="s">
        <v>1</v>
      </c>
      <c r="C86" s="29">
        <v>62.448594688017558</v>
      </c>
      <c r="D86" s="29">
        <v>146.47034026825938</v>
      </c>
      <c r="E86" s="29">
        <v>229.73513318561615</v>
      </c>
      <c r="F86" s="29">
        <v>312.99992610297289</v>
      </c>
      <c r="G86" s="29">
        <v>396.26471902032966</v>
      </c>
      <c r="H86" s="29">
        <v>479.52951193768644</v>
      </c>
      <c r="I86" s="29">
        <v>758.2959500411315</v>
      </c>
      <c r="J86" s="29">
        <v>340.82059646343055</v>
      </c>
      <c r="L86" s="28">
        <v>200</v>
      </c>
      <c r="M86" s="29">
        <v>113.54289943275921</v>
      </c>
      <c r="N86" s="29">
        <v>263.98724118116519</v>
      </c>
      <c r="O86" s="29">
        <v>414.43158292957105</v>
      </c>
      <c r="P86" s="29">
        <v>562.98354302076439</v>
      </c>
      <c r="Q86" s="29">
        <v>713.42788476917042</v>
      </c>
      <c r="R86" s="29">
        <v>861.97984486036376</v>
      </c>
      <c r="S86" s="29">
        <v>1281.8419923533211</v>
      </c>
      <c r="T86" s="29">
        <v>601.7421412210166</v>
      </c>
    </row>
    <row r="87" spans="2:20" x14ac:dyDescent="0.3">
      <c r="B87" s="27">
        <v>100</v>
      </c>
      <c r="C87" s="5"/>
      <c r="D87" s="5"/>
      <c r="E87" s="5"/>
      <c r="F87" s="5"/>
      <c r="G87" s="5"/>
      <c r="H87" s="5"/>
      <c r="I87" s="5"/>
      <c r="J87" s="5"/>
      <c r="L87" s="28">
        <v>250</v>
      </c>
      <c r="M87" s="29">
        <v>141.92862429094899</v>
      </c>
      <c r="N87" s="29">
        <v>329.98405147645644</v>
      </c>
      <c r="O87" s="29">
        <v>518.03947866196393</v>
      </c>
      <c r="P87" s="29">
        <v>703.72942877595551</v>
      </c>
      <c r="Q87" s="29">
        <v>891.78485596146299</v>
      </c>
      <c r="R87" s="29">
        <v>1077.4748060754546</v>
      </c>
      <c r="S87" s="29">
        <v>1602.3024904416513</v>
      </c>
      <c r="T87" s="29">
        <v>752.17767652627049</v>
      </c>
    </row>
    <row r="88" spans="2:20" x14ac:dyDescent="0.3">
      <c r="B88" s="28" t="s">
        <v>3</v>
      </c>
      <c r="C88" s="29">
        <v>56.771449716379607</v>
      </c>
      <c r="D88" s="29">
        <v>131.99362059058259</v>
      </c>
      <c r="E88" s="29">
        <v>207.21579146478553</v>
      </c>
      <c r="F88" s="29">
        <v>281.49177151038219</v>
      </c>
      <c r="G88" s="29">
        <v>356.71394238458521</v>
      </c>
      <c r="H88" s="29">
        <v>430.98992243018188</v>
      </c>
      <c r="I88" s="29">
        <v>640.92099617666054</v>
      </c>
      <c r="J88" s="29">
        <v>300.8710706105083</v>
      </c>
      <c r="L88" s="27" t="s">
        <v>1</v>
      </c>
      <c r="M88" s="5"/>
      <c r="N88" s="5"/>
      <c r="O88" s="5"/>
      <c r="P88" s="5"/>
      <c r="Q88" s="5"/>
      <c r="R88" s="5"/>
      <c r="S88" s="5"/>
      <c r="T88" s="5"/>
    </row>
    <row r="89" spans="2:20" x14ac:dyDescent="0.3">
      <c r="B89" s="28" t="s">
        <v>1</v>
      </c>
      <c r="C89" s="29">
        <v>78.060743360021959</v>
      </c>
      <c r="D89" s="29">
        <v>183.08792533532423</v>
      </c>
      <c r="E89" s="29">
        <v>287.16891648202017</v>
      </c>
      <c r="F89" s="29">
        <v>391.24990762871607</v>
      </c>
      <c r="G89" s="29">
        <v>495.33089877541198</v>
      </c>
      <c r="H89" s="29">
        <v>599.411889922108</v>
      </c>
      <c r="I89" s="29">
        <v>947.86993755141441</v>
      </c>
      <c r="J89" s="29">
        <v>426.02574557928807</v>
      </c>
      <c r="L89" s="28">
        <v>60</v>
      </c>
      <c r="M89" s="29">
        <v>46.836446016013177</v>
      </c>
      <c r="N89" s="29">
        <v>109.85275520119454</v>
      </c>
      <c r="O89" s="29">
        <v>172.3013498892121</v>
      </c>
      <c r="P89" s="29">
        <v>234.74994457722968</v>
      </c>
      <c r="Q89" s="29">
        <v>297.19853926524723</v>
      </c>
      <c r="R89" s="29">
        <v>359.64713395326476</v>
      </c>
      <c r="S89" s="29">
        <v>568.7219625308486</v>
      </c>
      <c r="T89" s="29">
        <v>255.61544734757288</v>
      </c>
    </row>
    <row r="90" spans="2:20" x14ac:dyDescent="0.3">
      <c r="B90" s="27">
        <v>150</v>
      </c>
      <c r="C90" s="5"/>
      <c r="D90" s="5"/>
      <c r="E90" s="5"/>
      <c r="F90" s="5"/>
      <c r="G90" s="5"/>
      <c r="H90" s="5"/>
      <c r="I90" s="5"/>
      <c r="J90" s="5"/>
      <c r="L90" s="28">
        <v>80</v>
      </c>
      <c r="M90" s="29">
        <v>62.448594688017558</v>
      </c>
      <c r="N90" s="29">
        <v>146.47034026825938</v>
      </c>
      <c r="O90" s="29">
        <v>229.73513318561615</v>
      </c>
      <c r="P90" s="29">
        <v>312.99992610297289</v>
      </c>
      <c r="Q90" s="29">
        <v>396.26471902032966</v>
      </c>
      <c r="R90" s="29">
        <v>479.52951193768644</v>
      </c>
      <c r="S90" s="29">
        <v>758.2959500411315</v>
      </c>
      <c r="T90" s="29">
        <v>340.82059646343055</v>
      </c>
    </row>
    <row r="91" spans="2:20" x14ac:dyDescent="0.3">
      <c r="B91" s="28" t="s">
        <v>3</v>
      </c>
      <c r="C91" s="29">
        <v>85.15717457456941</v>
      </c>
      <c r="D91" s="29">
        <v>197.99043088587391</v>
      </c>
      <c r="E91" s="29">
        <v>310.82368719717834</v>
      </c>
      <c r="F91" s="29">
        <v>422.23765726557332</v>
      </c>
      <c r="G91" s="29">
        <v>535.07091357687784</v>
      </c>
      <c r="H91" s="29">
        <v>646.48488364527282</v>
      </c>
      <c r="I91" s="29">
        <v>961.38149426499092</v>
      </c>
      <c r="J91" s="29">
        <v>451.30660591576242</v>
      </c>
      <c r="L91" s="28">
        <v>100</v>
      </c>
      <c r="M91" s="29">
        <v>78.060743360021959</v>
      </c>
      <c r="N91" s="29">
        <v>183.08792533532423</v>
      </c>
      <c r="O91" s="29">
        <v>287.16891648202017</v>
      </c>
      <c r="P91" s="29">
        <v>391.24990762871607</v>
      </c>
      <c r="Q91" s="29">
        <v>495.33089877541198</v>
      </c>
      <c r="R91" s="29">
        <v>599.411889922108</v>
      </c>
      <c r="S91" s="29">
        <v>947.86993755141441</v>
      </c>
      <c r="T91" s="29">
        <v>426.02574557928807</v>
      </c>
    </row>
    <row r="92" spans="2:20" x14ac:dyDescent="0.3">
      <c r="B92" s="28" t="s">
        <v>1</v>
      </c>
      <c r="C92" s="29">
        <v>117.09111504003293</v>
      </c>
      <c r="D92" s="29">
        <v>274.63188800298639</v>
      </c>
      <c r="E92" s="29">
        <v>430.75337472303022</v>
      </c>
      <c r="F92" s="29">
        <v>586.87486144307422</v>
      </c>
      <c r="G92" s="29">
        <v>742.99634816311811</v>
      </c>
      <c r="H92" s="29">
        <v>899.11783488316212</v>
      </c>
      <c r="I92" s="29">
        <v>1421.8049063271217</v>
      </c>
      <c r="J92" s="29">
        <v>639.03861836893225</v>
      </c>
      <c r="L92" s="28">
        <v>150</v>
      </c>
      <c r="M92" s="29">
        <v>117.09111504003293</v>
      </c>
      <c r="N92" s="29">
        <v>274.63188800298639</v>
      </c>
      <c r="O92" s="29">
        <v>430.75337472303022</v>
      </c>
      <c r="P92" s="29">
        <v>586.87486144307422</v>
      </c>
      <c r="Q92" s="29">
        <v>742.99634816311811</v>
      </c>
      <c r="R92" s="29">
        <v>899.11783488316212</v>
      </c>
      <c r="S92" s="29">
        <v>1421.8049063271217</v>
      </c>
      <c r="T92" s="29">
        <v>639.03861836893225</v>
      </c>
    </row>
    <row r="93" spans="2:20" x14ac:dyDescent="0.3">
      <c r="B93" s="27">
        <v>200</v>
      </c>
      <c r="C93" s="5"/>
      <c r="D93" s="5"/>
      <c r="E93" s="5"/>
      <c r="F93" s="5"/>
      <c r="G93" s="5"/>
      <c r="H93" s="5"/>
      <c r="I93" s="5"/>
      <c r="J93" s="5"/>
      <c r="L93" s="28">
        <v>200</v>
      </c>
      <c r="M93" s="29">
        <v>156.12148672004392</v>
      </c>
      <c r="N93" s="29">
        <v>366.17585067064846</v>
      </c>
      <c r="O93" s="29">
        <v>574.33783296404033</v>
      </c>
      <c r="P93" s="29">
        <v>782.49981525743215</v>
      </c>
      <c r="Q93" s="29">
        <v>990.66179755082396</v>
      </c>
      <c r="R93" s="29">
        <v>1198.823779844216</v>
      </c>
      <c r="S93" s="29">
        <v>1895.7398751028288</v>
      </c>
      <c r="T93" s="29">
        <v>852.05149115857614</v>
      </c>
    </row>
    <row r="94" spans="2:20" x14ac:dyDescent="0.3">
      <c r="B94" s="28" t="s">
        <v>3</v>
      </c>
      <c r="C94" s="29">
        <v>113.54289943275921</v>
      </c>
      <c r="D94" s="29">
        <v>263.98724118116519</v>
      </c>
      <c r="E94" s="29">
        <v>414.43158292957105</v>
      </c>
      <c r="F94" s="29">
        <v>562.98354302076439</v>
      </c>
      <c r="G94" s="29">
        <v>713.42788476917042</v>
      </c>
      <c r="H94" s="29">
        <v>861.97984486036376</v>
      </c>
      <c r="I94" s="29">
        <v>1281.8419923533211</v>
      </c>
      <c r="J94" s="29">
        <v>601.7421412210166</v>
      </c>
      <c r="L94" s="28">
        <v>250</v>
      </c>
      <c r="M94" s="29">
        <v>195.15185840005492</v>
      </c>
      <c r="N94" s="29">
        <v>457.71981333831059</v>
      </c>
      <c r="O94" s="29">
        <v>717.92229120505044</v>
      </c>
      <c r="P94" s="29">
        <v>978.12476907179018</v>
      </c>
      <c r="Q94" s="29">
        <v>1238.3272469385302</v>
      </c>
      <c r="R94" s="29">
        <v>1498.52972480527</v>
      </c>
      <c r="S94" s="29">
        <v>2369.6748438785357</v>
      </c>
      <c r="T94" s="29">
        <v>1065.0643639482203</v>
      </c>
    </row>
    <row r="95" spans="2:20" x14ac:dyDescent="0.3">
      <c r="B95" s="28" t="s">
        <v>1</v>
      </c>
      <c r="C95" s="29">
        <v>156.12148672004392</v>
      </c>
      <c r="D95" s="29">
        <v>366.17585067064846</v>
      </c>
      <c r="E95" s="29">
        <v>574.33783296404033</v>
      </c>
      <c r="F95" s="29">
        <v>782.49981525743215</v>
      </c>
      <c r="G95" s="29">
        <v>990.66179755082396</v>
      </c>
      <c r="H95" s="29">
        <v>1198.823779844216</v>
      </c>
      <c r="I95" s="29">
        <v>1895.7398751028288</v>
      </c>
      <c r="J95" s="29">
        <v>852.05149115857614</v>
      </c>
      <c r="L95" s="27" t="s">
        <v>106</v>
      </c>
      <c r="M95" s="29">
        <v>94.382535153481101</v>
      </c>
      <c r="N95" s="29">
        <v>220.55708214813475</v>
      </c>
      <c r="O95" s="29">
        <v>346.06929556276407</v>
      </c>
      <c r="P95" s="29">
        <v>470.91917539736875</v>
      </c>
      <c r="Q95" s="29">
        <v>596.4313888119982</v>
      </c>
      <c r="R95" s="29">
        <v>721.28126864660294</v>
      </c>
      <c r="S95" s="29">
        <v>1112.1536536096523</v>
      </c>
      <c r="T95" s="29">
        <v>508.82777133285731</v>
      </c>
    </row>
    <row r="96" spans="2:20" x14ac:dyDescent="0.3">
      <c r="B96" s="27">
        <v>250</v>
      </c>
      <c r="C96" s="5"/>
      <c r="D96" s="5"/>
      <c r="E96" s="5"/>
      <c r="F96" s="5"/>
      <c r="G96" s="5"/>
      <c r="H96" s="5"/>
      <c r="I96" s="5"/>
      <c r="J96" s="5"/>
      <c r="L96"/>
      <c r="M96"/>
      <c r="N96"/>
      <c r="O96"/>
      <c r="P96"/>
      <c r="Q96"/>
      <c r="R96"/>
      <c r="S96"/>
      <c r="T96"/>
    </row>
    <row r="97" spans="2:20" x14ac:dyDescent="0.3">
      <c r="B97" s="28" t="s">
        <v>3</v>
      </c>
      <c r="C97" s="29">
        <v>141.92862429094899</v>
      </c>
      <c r="D97" s="29">
        <v>329.98405147645644</v>
      </c>
      <c r="E97" s="29">
        <v>518.03947866196393</v>
      </c>
      <c r="F97" s="29">
        <v>703.72942877595551</v>
      </c>
      <c r="G97" s="29">
        <v>891.78485596146299</v>
      </c>
      <c r="H97" s="29">
        <v>1077.4748060754546</v>
      </c>
      <c r="I97" s="29">
        <v>1602.3024904416513</v>
      </c>
      <c r="J97" s="29">
        <v>752.17767652627049</v>
      </c>
      <c r="L97"/>
      <c r="M97"/>
      <c r="N97"/>
      <c r="O97"/>
      <c r="P97"/>
      <c r="Q97"/>
      <c r="R97"/>
      <c r="S97"/>
      <c r="T97"/>
    </row>
    <row r="98" spans="2:20" x14ac:dyDescent="0.3">
      <c r="B98" s="28" t="s">
        <v>1</v>
      </c>
      <c r="C98" s="29">
        <v>195.15185840005492</v>
      </c>
      <c r="D98" s="29">
        <v>457.71981333831059</v>
      </c>
      <c r="E98" s="29">
        <v>717.92229120505044</v>
      </c>
      <c r="F98" s="29">
        <v>978.12476907179018</v>
      </c>
      <c r="G98" s="29">
        <v>1238.3272469385302</v>
      </c>
      <c r="H98" s="29">
        <v>1498.52972480527</v>
      </c>
      <c r="I98" s="29">
        <v>2369.6748438785357</v>
      </c>
      <c r="J98" s="29">
        <v>1065.0643639482203</v>
      </c>
      <c r="L98"/>
      <c r="M98"/>
      <c r="N98"/>
      <c r="O98"/>
      <c r="P98"/>
      <c r="Q98"/>
      <c r="R98"/>
      <c r="S98"/>
      <c r="T98"/>
    </row>
    <row r="99" spans="2:20" x14ac:dyDescent="0.3">
      <c r="B99" s="27" t="s">
        <v>106</v>
      </c>
      <c r="C99" s="29">
        <v>94.382535153481101</v>
      </c>
      <c r="D99" s="29">
        <v>220.55708214813475</v>
      </c>
      <c r="E99" s="29">
        <v>346.06929556276407</v>
      </c>
      <c r="F99" s="29">
        <v>470.91917539736875</v>
      </c>
      <c r="G99" s="29">
        <v>596.4313888119982</v>
      </c>
      <c r="H99" s="29">
        <v>721.28126864660294</v>
      </c>
      <c r="I99" s="29">
        <v>1112.1536536096523</v>
      </c>
      <c r="J99" s="29">
        <v>508.82777133285731</v>
      </c>
      <c r="L99"/>
      <c r="M99"/>
      <c r="N99"/>
      <c r="O99"/>
      <c r="P99"/>
      <c r="Q99"/>
      <c r="R99"/>
      <c r="S99"/>
      <c r="T99"/>
    </row>
    <row r="151" spans="2:20" x14ac:dyDescent="0.3">
      <c r="B151" s="26" t="s">
        <v>104</v>
      </c>
      <c r="C151" s="1" t="s" vm="7">
        <v>87</v>
      </c>
      <c r="L151" s="26" t="s">
        <v>104</v>
      </c>
      <c r="M151" s="1" t="s" vm="7">
        <v>87</v>
      </c>
    </row>
    <row r="152" spans="2:20" x14ac:dyDescent="0.3">
      <c r="B152" s="26" t="s">
        <v>105</v>
      </c>
      <c r="C152" s="1" t="s" vm="3">
        <v>23</v>
      </c>
      <c r="L152" s="26" t="s">
        <v>105</v>
      </c>
      <c r="M152" s="1" t="s" vm="3">
        <v>23</v>
      </c>
    </row>
    <row r="154" spans="2:20" x14ac:dyDescent="0.3">
      <c r="B154" s="26" t="s">
        <v>110</v>
      </c>
      <c r="C154" s="26" t="s">
        <v>103</v>
      </c>
      <c r="L154" s="26" t="s">
        <v>110</v>
      </c>
      <c r="M154" s="26" t="s">
        <v>103</v>
      </c>
    </row>
    <row r="155" spans="2:20" x14ac:dyDescent="0.3">
      <c r="B155" s="26" t="s">
        <v>108</v>
      </c>
      <c r="C155" s="5" t="s">
        <v>5</v>
      </c>
      <c r="D155" s="5" t="s">
        <v>6</v>
      </c>
      <c r="E155" s="5" t="s">
        <v>7</v>
      </c>
      <c r="F155" s="5" t="s">
        <v>8</v>
      </c>
      <c r="G155" s="5" t="s">
        <v>9</v>
      </c>
      <c r="H155" s="5" t="s">
        <v>10</v>
      </c>
      <c r="I155" s="5" t="s">
        <v>11</v>
      </c>
      <c r="J155" s="5" t="s">
        <v>106</v>
      </c>
      <c r="L155" s="26" t="s">
        <v>109</v>
      </c>
      <c r="M155" s="5" t="s">
        <v>5</v>
      </c>
      <c r="N155" s="5" t="s">
        <v>6</v>
      </c>
      <c r="O155" s="5" t="s">
        <v>7</v>
      </c>
      <c r="P155" s="5" t="s">
        <v>8</v>
      </c>
      <c r="Q155" s="5" t="s">
        <v>9</v>
      </c>
      <c r="R155" s="5" t="s">
        <v>10</v>
      </c>
      <c r="S155" s="5" t="s">
        <v>11</v>
      </c>
      <c r="T155" s="5" t="s">
        <v>106</v>
      </c>
    </row>
    <row r="156" spans="2:20" x14ac:dyDescent="0.3">
      <c r="B156" s="27">
        <v>60</v>
      </c>
      <c r="C156" s="5"/>
      <c r="D156" s="5"/>
      <c r="E156" s="5"/>
      <c r="F156" s="5"/>
      <c r="G156" s="5"/>
      <c r="H156" s="5"/>
      <c r="I156" s="5"/>
      <c r="J156" s="5"/>
      <c r="L156" s="27" t="s">
        <v>3</v>
      </c>
      <c r="M156" s="5"/>
      <c r="N156" s="5"/>
      <c r="O156" s="5"/>
      <c r="P156" s="5"/>
      <c r="Q156" s="5"/>
      <c r="R156" s="5"/>
      <c r="S156" s="5"/>
      <c r="T156" s="5"/>
    </row>
    <row r="157" spans="2:20" x14ac:dyDescent="0.3">
      <c r="B157" s="28" t="s">
        <v>3</v>
      </c>
      <c r="C157" s="29">
        <v>71.513465142857143</v>
      </c>
      <c r="D157" s="29">
        <v>166.26880645714289</v>
      </c>
      <c r="E157" s="29">
        <v>261.02414777142855</v>
      </c>
      <c r="F157" s="29">
        <v>354.58759800000007</v>
      </c>
      <c r="G157" s="29">
        <v>449.34293931428573</v>
      </c>
      <c r="H157" s="29">
        <v>542.90638954285714</v>
      </c>
      <c r="I157" s="29">
        <v>807.35090522412361</v>
      </c>
      <c r="J157" s="29">
        <v>378.99917877895643</v>
      </c>
      <c r="L157" s="28">
        <v>60</v>
      </c>
      <c r="M157" s="29">
        <v>71.513465142857143</v>
      </c>
      <c r="N157" s="29">
        <v>166.26880645714289</v>
      </c>
      <c r="O157" s="29">
        <v>261.02414777142855</v>
      </c>
      <c r="P157" s="29">
        <v>354.58759800000007</v>
      </c>
      <c r="Q157" s="29">
        <v>449.34293931428573</v>
      </c>
      <c r="R157" s="29">
        <v>542.90638954285714</v>
      </c>
      <c r="S157" s="29">
        <v>807.35090522412361</v>
      </c>
      <c r="T157" s="29">
        <v>378.99917877895643</v>
      </c>
    </row>
    <row r="158" spans="2:20" x14ac:dyDescent="0.3">
      <c r="B158" s="28" t="s">
        <v>1</v>
      </c>
      <c r="C158" s="29">
        <v>98.331014571428554</v>
      </c>
      <c r="D158" s="29">
        <v>230.6309250857143</v>
      </c>
      <c r="E158" s="29">
        <v>361.73894451428578</v>
      </c>
      <c r="F158" s="29">
        <v>492.84696394285714</v>
      </c>
      <c r="G158" s="29">
        <v>623.95498337142863</v>
      </c>
      <c r="H158" s="29">
        <v>755.06300279999994</v>
      </c>
      <c r="I158" s="29">
        <v>1194.006213998229</v>
      </c>
      <c r="J158" s="29">
        <v>536.6531497548491</v>
      </c>
      <c r="L158" s="28">
        <v>80</v>
      </c>
      <c r="M158" s="29">
        <v>95.351286857142867</v>
      </c>
      <c r="N158" s="29">
        <v>221.69174194285716</v>
      </c>
      <c r="O158" s="29">
        <v>348.03219702857143</v>
      </c>
      <c r="P158" s="29">
        <v>472.78346399999998</v>
      </c>
      <c r="Q158" s="29">
        <v>599.12391908571419</v>
      </c>
      <c r="R158" s="29">
        <v>723.87518605714274</v>
      </c>
      <c r="S158" s="29">
        <v>1076.467873632165</v>
      </c>
      <c r="T158" s="29">
        <v>505.33223837194197</v>
      </c>
    </row>
    <row r="159" spans="2:20" x14ac:dyDescent="0.3">
      <c r="B159" s="27">
        <v>80</v>
      </c>
      <c r="C159" s="5"/>
      <c r="D159" s="5"/>
      <c r="E159" s="5"/>
      <c r="F159" s="5"/>
      <c r="G159" s="5"/>
      <c r="H159" s="5"/>
      <c r="I159" s="5"/>
      <c r="J159" s="5"/>
      <c r="L159" s="28">
        <v>100</v>
      </c>
      <c r="M159" s="29">
        <v>119.18910857142856</v>
      </c>
      <c r="N159" s="29">
        <v>277.11467742857144</v>
      </c>
      <c r="O159" s="29">
        <v>435.04024628571426</v>
      </c>
      <c r="P159" s="29">
        <v>590.97933</v>
      </c>
      <c r="Q159" s="29">
        <v>748.90489885714283</v>
      </c>
      <c r="R159" s="29">
        <v>904.84398257142846</v>
      </c>
      <c r="S159" s="29">
        <v>1345.584842040206</v>
      </c>
      <c r="T159" s="29">
        <v>631.66529796492739</v>
      </c>
    </row>
    <row r="160" spans="2:20" x14ac:dyDescent="0.3">
      <c r="B160" s="28" t="s">
        <v>3</v>
      </c>
      <c r="C160" s="29">
        <v>95.351286857142867</v>
      </c>
      <c r="D160" s="29">
        <v>221.69174194285716</v>
      </c>
      <c r="E160" s="29">
        <v>348.03219702857143</v>
      </c>
      <c r="F160" s="29">
        <v>472.78346399999998</v>
      </c>
      <c r="G160" s="29">
        <v>599.12391908571419</v>
      </c>
      <c r="H160" s="29">
        <v>723.87518605714274</v>
      </c>
      <c r="I160" s="29">
        <v>1076.467873632165</v>
      </c>
      <c r="J160" s="29">
        <v>505.33223837194197</v>
      </c>
      <c r="L160" s="28">
        <v>150</v>
      </c>
      <c r="M160" s="29">
        <v>178.78366285714284</v>
      </c>
      <c r="N160" s="29">
        <v>415.6720161428571</v>
      </c>
      <c r="O160" s="29">
        <v>652.56036942857145</v>
      </c>
      <c r="P160" s="29">
        <v>886.46899499999995</v>
      </c>
      <c r="Q160" s="29">
        <v>1123.3573482857146</v>
      </c>
      <c r="R160" s="29">
        <v>1357.2659738571429</v>
      </c>
      <c r="S160" s="29">
        <v>2018.3772630603089</v>
      </c>
      <c r="T160" s="29">
        <v>947.49794694739103</v>
      </c>
    </row>
    <row r="161" spans="2:20" x14ac:dyDescent="0.3">
      <c r="B161" s="28" t="s">
        <v>1</v>
      </c>
      <c r="C161" s="29">
        <v>131.1080194285714</v>
      </c>
      <c r="D161" s="29">
        <v>307.50790011428569</v>
      </c>
      <c r="E161" s="29">
        <v>482.31859268571424</v>
      </c>
      <c r="F161" s="29">
        <v>657.12928525714278</v>
      </c>
      <c r="G161" s="29">
        <v>831.93997782857139</v>
      </c>
      <c r="H161" s="29">
        <v>1006.7506704</v>
      </c>
      <c r="I161" s="29">
        <v>1592.0082853309718</v>
      </c>
      <c r="J161" s="29">
        <v>715.53753300646531</v>
      </c>
      <c r="L161" s="28">
        <v>200</v>
      </c>
      <c r="M161" s="29">
        <v>238.37821714285712</v>
      </c>
      <c r="N161" s="29">
        <v>554.22935485714288</v>
      </c>
      <c r="O161" s="29">
        <v>870.08049257142852</v>
      </c>
      <c r="P161" s="29">
        <v>1181.95866</v>
      </c>
      <c r="Q161" s="29">
        <v>1497.8097977142857</v>
      </c>
      <c r="R161" s="29">
        <v>1809.6879651428569</v>
      </c>
      <c r="S161" s="29">
        <v>2691.169684080412</v>
      </c>
      <c r="T161" s="29">
        <v>1263.3305959298548</v>
      </c>
    </row>
    <row r="162" spans="2:20" x14ac:dyDescent="0.3">
      <c r="B162" s="27">
        <v>100</v>
      </c>
      <c r="C162" s="5"/>
      <c r="D162" s="5"/>
      <c r="E162" s="5"/>
      <c r="F162" s="5"/>
      <c r="G162" s="5"/>
      <c r="H162" s="5"/>
      <c r="I162" s="5"/>
      <c r="J162" s="5"/>
      <c r="L162" s="28">
        <v>250</v>
      </c>
      <c r="M162" s="29">
        <v>297.97277142857138</v>
      </c>
      <c r="N162" s="29">
        <v>692.7866935714286</v>
      </c>
      <c r="O162" s="29">
        <v>1087.6006157142858</v>
      </c>
      <c r="P162" s="29">
        <v>1477.4483249999998</v>
      </c>
      <c r="Q162" s="29">
        <v>1872.2622471428572</v>
      </c>
      <c r="R162" s="29">
        <v>2262.1099564285719</v>
      </c>
      <c r="S162" s="29">
        <v>3363.9621051005151</v>
      </c>
      <c r="T162" s="29">
        <v>1579.1632449123188</v>
      </c>
    </row>
    <row r="163" spans="2:20" x14ac:dyDescent="0.3">
      <c r="B163" s="28" t="s">
        <v>3</v>
      </c>
      <c r="C163" s="29">
        <v>119.18910857142856</v>
      </c>
      <c r="D163" s="29">
        <v>277.11467742857144</v>
      </c>
      <c r="E163" s="29">
        <v>435.04024628571426</v>
      </c>
      <c r="F163" s="29">
        <v>590.97933</v>
      </c>
      <c r="G163" s="29">
        <v>748.90489885714283</v>
      </c>
      <c r="H163" s="29">
        <v>904.84398257142846</v>
      </c>
      <c r="I163" s="29">
        <v>1345.584842040206</v>
      </c>
      <c r="J163" s="29">
        <v>631.66529796492739</v>
      </c>
      <c r="L163" s="27" t="s">
        <v>1</v>
      </c>
      <c r="M163" s="5"/>
      <c r="N163" s="5"/>
      <c r="O163" s="5"/>
      <c r="P163" s="5"/>
      <c r="Q163" s="5"/>
      <c r="R163" s="5"/>
      <c r="S163" s="5"/>
      <c r="T163" s="5"/>
    </row>
    <row r="164" spans="2:20" x14ac:dyDescent="0.3">
      <c r="B164" s="28" t="s">
        <v>1</v>
      </c>
      <c r="C164" s="29">
        <v>163.88502428571428</v>
      </c>
      <c r="D164" s="29">
        <v>384.3848751428572</v>
      </c>
      <c r="E164" s="29">
        <v>602.89824085714292</v>
      </c>
      <c r="F164" s="29">
        <v>821.41160657142836</v>
      </c>
      <c r="G164" s="29">
        <v>1039.9249722857141</v>
      </c>
      <c r="H164" s="29">
        <v>1258.4383379999999</v>
      </c>
      <c r="I164" s="29">
        <v>1990.0103566637149</v>
      </c>
      <c r="J164" s="29">
        <v>894.42191625808175</v>
      </c>
      <c r="L164" s="28">
        <v>60</v>
      </c>
      <c r="M164" s="29">
        <v>98.331014571428554</v>
      </c>
      <c r="N164" s="29">
        <v>230.6309250857143</v>
      </c>
      <c r="O164" s="29">
        <v>361.73894451428578</v>
      </c>
      <c r="P164" s="29">
        <v>492.84696394285714</v>
      </c>
      <c r="Q164" s="29">
        <v>623.95498337142863</v>
      </c>
      <c r="R164" s="29">
        <v>755.06300279999994</v>
      </c>
      <c r="S164" s="29">
        <v>1194.006213998229</v>
      </c>
      <c r="T164" s="29">
        <v>536.6531497548491</v>
      </c>
    </row>
    <row r="165" spans="2:20" x14ac:dyDescent="0.3">
      <c r="B165" s="27">
        <v>150</v>
      </c>
      <c r="C165" s="5"/>
      <c r="D165" s="5"/>
      <c r="E165" s="5"/>
      <c r="F165" s="5"/>
      <c r="G165" s="5"/>
      <c r="H165" s="5"/>
      <c r="I165" s="5"/>
      <c r="J165" s="5"/>
      <c r="L165" s="28">
        <v>80</v>
      </c>
      <c r="M165" s="29">
        <v>131.1080194285714</v>
      </c>
      <c r="N165" s="29">
        <v>307.50790011428569</v>
      </c>
      <c r="O165" s="29">
        <v>482.31859268571424</v>
      </c>
      <c r="P165" s="29">
        <v>657.12928525714278</v>
      </c>
      <c r="Q165" s="29">
        <v>831.93997782857139</v>
      </c>
      <c r="R165" s="29">
        <v>1006.7506704</v>
      </c>
      <c r="S165" s="29">
        <v>1592.0082853309718</v>
      </c>
      <c r="T165" s="29">
        <v>715.53753300646531</v>
      </c>
    </row>
    <row r="166" spans="2:20" x14ac:dyDescent="0.3">
      <c r="B166" s="28" t="s">
        <v>3</v>
      </c>
      <c r="C166" s="29">
        <v>178.78366285714284</v>
      </c>
      <c r="D166" s="29">
        <v>415.6720161428571</v>
      </c>
      <c r="E166" s="29">
        <v>652.56036942857145</v>
      </c>
      <c r="F166" s="29">
        <v>886.46899499999995</v>
      </c>
      <c r="G166" s="29">
        <v>1123.3573482857146</v>
      </c>
      <c r="H166" s="29">
        <v>1357.2659738571429</v>
      </c>
      <c r="I166" s="29">
        <v>2018.3772630603089</v>
      </c>
      <c r="J166" s="29">
        <v>947.49794694739103</v>
      </c>
      <c r="L166" s="28">
        <v>100</v>
      </c>
      <c r="M166" s="29">
        <v>163.88502428571428</v>
      </c>
      <c r="N166" s="29">
        <v>384.3848751428572</v>
      </c>
      <c r="O166" s="29">
        <v>602.89824085714292</v>
      </c>
      <c r="P166" s="29">
        <v>821.41160657142836</v>
      </c>
      <c r="Q166" s="29">
        <v>1039.9249722857141</v>
      </c>
      <c r="R166" s="29">
        <v>1258.4383379999999</v>
      </c>
      <c r="S166" s="29">
        <v>1990.0103566637149</v>
      </c>
      <c r="T166" s="29">
        <v>894.42191625808175</v>
      </c>
    </row>
    <row r="167" spans="2:20" x14ac:dyDescent="0.3">
      <c r="B167" s="28" t="s">
        <v>1</v>
      </c>
      <c r="C167" s="29">
        <v>245.82753642857142</v>
      </c>
      <c r="D167" s="29">
        <v>576.57731271428577</v>
      </c>
      <c r="E167" s="29">
        <v>904.34736128571421</v>
      </c>
      <c r="F167" s="29">
        <v>1232.117409857143</v>
      </c>
      <c r="G167" s="29">
        <v>1559.8874584285713</v>
      </c>
      <c r="H167" s="29">
        <v>1887.6575070000004</v>
      </c>
      <c r="I167" s="29">
        <v>2985.0155349955726</v>
      </c>
      <c r="J167" s="29">
        <v>1341.6328743871229</v>
      </c>
      <c r="L167" s="28">
        <v>150</v>
      </c>
      <c r="M167" s="29">
        <v>245.82753642857142</v>
      </c>
      <c r="N167" s="29">
        <v>576.57731271428577</v>
      </c>
      <c r="O167" s="29">
        <v>904.34736128571421</v>
      </c>
      <c r="P167" s="29">
        <v>1232.117409857143</v>
      </c>
      <c r="Q167" s="29">
        <v>1559.8874584285713</v>
      </c>
      <c r="R167" s="29">
        <v>1887.6575070000004</v>
      </c>
      <c r="S167" s="29">
        <v>2985.0155349955726</v>
      </c>
      <c r="T167" s="29">
        <v>1341.6328743871229</v>
      </c>
    </row>
    <row r="168" spans="2:20" x14ac:dyDescent="0.3">
      <c r="B168" s="27">
        <v>200</v>
      </c>
      <c r="C168" s="5"/>
      <c r="D168" s="5"/>
      <c r="E168" s="5"/>
      <c r="F168" s="5"/>
      <c r="G168" s="5"/>
      <c r="H168" s="5"/>
      <c r="I168" s="5"/>
      <c r="J168" s="5"/>
      <c r="L168" s="28">
        <v>200</v>
      </c>
      <c r="M168" s="29">
        <v>327.77004857142856</v>
      </c>
      <c r="N168" s="29">
        <v>768.76975028571439</v>
      </c>
      <c r="O168" s="29">
        <v>1205.7964817142858</v>
      </c>
      <c r="P168" s="29">
        <v>1642.8232131428567</v>
      </c>
      <c r="Q168" s="29">
        <v>2079.8499445714283</v>
      </c>
      <c r="R168" s="29">
        <v>2516.8766759999999</v>
      </c>
      <c r="S168" s="29">
        <v>3980.0207133274298</v>
      </c>
      <c r="T168" s="29">
        <v>1788.8438325161635</v>
      </c>
    </row>
    <row r="169" spans="2:20" x14ac:dyDescent="0.3">
      <c r="B169" s="28" t="s">
        <v>3</v>
      </c>
      <c r="C169" s="29">
        <v>238.37821714285712</v>
      </c>
      <c r="D169" s="29">
        <v>554.22935485714288</v>
      </c>
      <c r="E169" s="29">
        <v>870.08049257142852</v>
      </c>
      <c r="F169" s="29">
        <v>1181.95866</v>
      </c>
      <c r="G169" s="29">
        <v>1497.8097977142857</v>
      </c>
      <c r="H169" s="29">
        <v>1809.6879651428569</v>
      </c>
      <c r="I169" s="29">
        <v>2691.169684080412</v>
      </c>
      <c r="J169" s="29">
        <v>1263.3305959298548</v>
      </c>
      <c r="L169" s="28">
        <v>250</v>
      </c>
      <c r="M169" s="29">
        <v>409.7125607142857</v>
      </c>
      <c r="N169" s="29">
        <v>960.96218785714279</v>
      </c>
      <c r="O169" s="29">
        <v>1507.2456021428573</v>
      </c>
      <c r="P169" s="29">
        <v>2053.5290164285711</v>
      </c>
      <c r="Q169" s="29">
        <v>2599.8124307142857</v>
      </c>
      <c r="R169" s="29">
        <v>3146.0958449999998</v>
      </c>
      <c r="S169" s="29">
        <v>4975.0258916592875</v>
      </c>
      <c r="T169" s="29">
        <v>2236.0547906452043</v>
      </c>
    </row>
    <row r="170" spans="2:20" x14ac:dyDescent="0.3">
      <c r="B170" s="28" t="s">
        <v>1</v>
      </c>
      <c r="C170" s="29">
        <v>327.77004857142856</v>
      </c>
      <c r="D170" s="29">
        <v>768.76975028571439</v>
      </c>
      <c r="E170" s="29">
        <v>1205.7964817142858</v>
      </c>
      <c r="F170" s="29">
        <v>1642.8232131428567</v>
      </c>
      <c r="G170" s="29">
        <v>2079.8499445714283</v>
      </c>
      <c r="H170" s="29">
        <v>2516.8766759999999</v>
      </c>
      <c r="I170" s="29">
        <v>3980.0207133274298</v>
      </c>
      <c r="J170" s="29">
        <v>1788.8438325161635</v>
      </c>
      <c r="L170" s="27" t="s">
        <v>106</v>
      </c>
      <c r="M170" s="29">
        <v>198.15189299999997</v>
      </c>
      <c r="N170" s="29">
        <v>463.04968680000002</v>
      </c>
      <c r="O170" s="29">
        <v>726.55694100000017</v>
      </c>
      <c r="P170" s="29">
        <v>988.67365559999996</v>
      </c>
      <c r="Q170" s="29">
        <v>1252.1809097999999</v>
      </c>
      <c r="R170" s="29">
        <v>1514.2976244000001</v>
      </c>
      <c r="S170" s="29">
        <v>2334.9166390927448</v>
      </c>
      <c r="T170" s="29">
        <v>1068.2610499561063</v>
      </c>
    </row>
    <row r="171" spans="2:20" x14ac:dyDescent="0.3">
      <c r="B171" s="27">
        <v>250</v>
      </c>
      <c r="C171" s="5"/>
      <c r="D171" s="5"/>
      <c r="E171" s="5"/>
      <c r="F171" s="5"/>
      <c r="G171" s="5"/>
      <c r="H171" s="5"/>
      <c r="I171" s="5"/>
      <c r="J171" s="5"/>
      <c r="L171"/>
      <c r="M171"/>
      <c r="N171"/>
      <c r="O171"/>
      <c r="P171"/>
      <c r="Q171"/>
      <c r="R171"/>
      <c r="S171"/>
      <c r="T171"/>
    </row>
    <row r="172" spans="2:20" x14ac:dyDescent="0.3">
      <c r="B172" s="28" t="s">
        <v>3</v>
      </c>
      <c r="C172" s="29">
        <v>297.97277142857138</v>
      </c>
      <c r="D172" s="29">
        <v>692.7866935714286</v>
      </c>
      <c r="E172" s="29">
        <v>1087.6006157142858</v>
      </c>
      <c r="F172" s="29">
        <v>1477.4483249999998</v>
      </c>
      <c r="G172" s="29">
        <v>1872.2622471428572</v>
      </c>
      <c r="H172" s="29">
        <v>2262.1099564285719</v>
      </c>
      <c r="I172" s="29">
        <v>3363.9621051005151</v>
      </c>
      <c r="J172" s="29">
        <v>1579.1632449123188</v>
      </c>
      <c r="L172"/>
      <c r="M172"/>
      <c r="N172"/>
      <c r="O172"/>
      <c r="P172"/>
      <c r="Q172"/>
      <c r="R172"/>
      <c r="S172"/>
      <c r="T172"/>
    </row>
    <row r="173" spans="2:20" x14ac:dyDescent="0.3">
      <c r="B173" s="28" t="s">
        <v>1</v>
      </c>
      <c r="C173" s="29">
        <v>409.7125607142857</v>
      </c>
      <c r="D173" s="29">
        <v>960.96218785714279</v>
      </c>
      <c r="E173" s="29">
        <v>1507.2456021428573</v>
      </c>
      <c r="F173" s="29">
        <v>2053.5290164285711</v>
      </c>
      <c r="G173" s="29">
        <v>2599.8124307142857</v>
      </c>
      <c r="H173" s="29">
        <v>3146.0958449999998</v>
      </c>
      <c r="I173" s="29">
        <v>4975.0258916592875</v>
      </c>
      <c r="J173" s="29">
        <v>2236.0547906452043</v>
      </c>
      <c r="L173"/>
      <c r="M173"/>
      <c r="N173"/>
      <c r="O173"/>
      <c r="P173"/>
      <c r="Q173"/>
      <c r="R173"/>
      <c r="S173"/>
      <c r="T173"/>
    </row>
    <row r="174" spans="2:20" x14ac:dyDescent="0.3">
      <c r="B174" s="27" t="s">
        <v>106</v>
      </c>
      <c r="C174" s="29">
        <v>198.15189299999997</v>
      </c>
      <c r="D174" s="29">
        <v>463.04968680000002</v>
      </c>
      <c r="E174" s="29">
        <v>726.55694100000017</v>
      </c>
      <c r="F174" s="29">
        <v>988.67365559999996</v>
      </c>
      <c r="G174" s="29">
        <v>1252.1809097999999</v>
      </c>
      <c r="H174" s="29">
        <v>1514.2976244000001</v>
      </c>
      <c r="I174" s="29">
        <v>2334.9166390927448</v>
      </c>
      <c r="J174" s="29">
        <v>1068.2610499561063</v>
      </c>
      <c r="L174"/>
      <c r="M174"/>
      <c r="N174"/>
      <c r="O174"/>
      <c r="P174"/>
      <c r="Q174"/>
      <c r="R174"/>
      <c r="S174"/>
      <c r="T174"/>
    </row>
    <row r="221" spans="2:13" x14ac:dyDescent="0.3">
      <c r="B221" s="26" t="s">
        <v>104</v>
      </c>
      <c r="C221" s="1" t="s" vm="7">
        <v>87</v>
      </c>
      <c r="L221" s="26" t="s">
        <v>104</v>
      </c>
      <c r="M221" s="1" t="s" vm="7">
        <v>87</v>
      </c>
    </row>
    <row r="222" spans="2:13" x14ac:dyDescent="0.3">
      <c r="B222" s="26" t="s">
        <v>105</v>
      </c>
      <c r="C222" s="1" t="s" vm="4">
        <v>25</v>
      </c>
      <c r="L222" s="26" t="s">
        <v>105</v>
      </c>
      <c r="M222" s="1" t="s" vm="4">
        <v>25</v>
      </c>
    </row>
    <row r="224" spans="2:13" x14ac:dyDescent="0.3">
      <c r="B224" s="26" t="s">
        <v>110</v>
      </c>
      <c r="C224" s="26" t="s">
        <v>103</v>
      </c>
      <c r="L224" s="26" t="s">
        <v>110</v>
      </c>
      <c r="M224" s="26" t="s">
        <v>103</v>
      </c>
    </row>
    <row r="225" spans="2:20" x14ac:dyDescent="0.3">
      <c r="B225" s="26" t="s">
        <v>108</v>
      </c>
      <c r="C225" s="5" t="s">
        <v>5</v>
      </c>
      <c r="D225" s="5" t="s">
        <v>6</v>
      </c>
      <c r="E225" s="5" t="s">
        <v>7</v>
      </c>
      <c r="F225" s="5" t="s">
        <v>8</v>
      </c>
      <c r="G225" s="5" t="s">
        <v>9</v>
      </c>
      <c r="H225" s="5" t="s">
        <v>10</v>
      </c>
      <c r="I225" s="5" t="s">
        <v>11</v>
      </c>
      <c r="J225" s="5" t="s">
        <v>106</v>
      </c>
      <c r="L225" s="26" t="s">
        <v>109</v>
      </c>
      <c r="M225" s="5" t="s">
        <v>5</v>
      </c>
      <c r="N225" s="5" t="s">
        <v>6</v>
      </c>
      <c r="O225" s="5" t="s">
        <v>7</v>
      </c>
      <c r="P225" s="5" t="s">
        <v>8</v>
      </c>
      <c r="Q225" s="5" t="s">
        <v>9</v>
      </c>
      <c r="R225" s="5" t="s">
        <v>10</v>
      </c>
      <c r="S225" s="5" t="s">
        <v>11</v>
      </c>
      <c r="T225" s="5" t="s">
        <v>106</v>
      </c>
    </row>
    <row r="226" spans="2:20" x14ac:dyDescent="0.3">
      <c r="B226" s="27">
        <v>60</v>
      </c>
      <c r="C226" s="5"/>
      <c r="D226" s="5"/>
      <c r="E226" s="5"/>
      <c r="F226" s="5"/>
      <c r="G226" s="5"/>
      <c r="H226" s="5"/>
      <c r="I226" s="5"/>
      <c r="J226" s="5"/>
      <c r="L226" s="27" t="s">
        <v>3</v>
      </c>
      <c r="M226" s="5"/>
      <c r="N226" s="5"/>
      <c r="O226" s="5"/>
      <c r="P226" s="5"/>
      <c r="Q226" s="5"/>
      <c r="R226" s="5"/>
      <c r="S226" s="5"/>
      <c r="T226" s="5"/>
    </row>
    <row r="227" spans="2:20" x14ac:dyDescent="0.3">
      <c r="B227" s="28" t="s">
        <v>3</v>
      </c>
      <c r="C227" s="29">
        <v>76.228905600000019</v>
      </c>
      <c r="D227" s="29">
        <v>177.23220552000006</v>
      </c>
      <c r="E227" s="29">
        <v>278.23550544000005</v>
      </c>
      <c r="F227" s="29">
        <v>377.96832360000008</v>
      </c>
      <c r="G227" s="29">
        <v>478.97162352000004</v>
      </c>
      <c r="H227" s="29">
        <v>578.70444168000006</v>
      </c>
      <c r="I227" s="29">
        <v>860.58584655999323</v>
      </c>
      <c r="J227" s="29">
        <v>403.9895502742848</v>
      </c>
      <c r="L227" s="28">
        <v>60</v>
      </c>
      <c r="M227" s="29">
        <v>76.228905600000019</v>
      </c>
      <c r="N227" s="29">
        <v>177.23220552000006</v>
      </c>
      <c r="O227" s="29">
        <v>278.23550544000005</v>
      </c>
      <c r="P227" s="29">
        <v>377.96832360000008</v>
      </c>
      <c r="Q227" s="29">
        <v>478.97162352000004</v>
      </c>
      <c r="R227" s="29">
        <v>578.70444168000006</v>
      </c>
      <c r="S227" s="29">
        <v>860.58584655999323</v>
      </c>
      <c r="T227" s="29">
        <v>403.9895502742848</v>
      </c>
    </row>
    <row r="228" spans="2:20" x14ac:dyDescent="0.3">
      <c r="B228" s="28" t="s">
        <v>1</v>
      </c>
      <c r="C228" s="29">
        <v>104.81474520000002</v>
      </c>
      <c r="D228" s="29">
        <v>245.83822056000002</v>
      </c>
      <c r="E228" s="29">
        <v>385.59121416000005</v>
      </c>
      <c r="F228" s="29">
        <v>525.34420776000002</v>
      </c>
      <c r="G228" s="29">
        <v>665.0972013600001</v>
      </c>
      <c r="H228" s="29">
        <v>804.85019495999995</v>
      </c>
      <c r="I228" s="29">
        <v>1272.736355186606</v>
      </c>
      <c r="J228" s="29">
        <v>572.03887702665804</v>
      </c>
      <c r="L228" s="28">
        <v>80</v>
      </c>
      <c r="M228" s="29">
        <v>101.63854080000003</v>
      </c>
      <c r="N228" s="29">
        <v>236.30960736000006</v>
      </c>
      <c r="O228" s="29">
        <v>370.98067392000007</v>
      </c>
      <c r="P228" s="29">
        <v>503.95776480000006</v>
      </c>
      <c r="Q228" s="29">
        <v>638.62883136000005</v>
      </c>
      <c r="R228" s="29">
        <v>771.60592224000004</v>
      </c>
      <c r="S228" s="29">
        <v>1147.4477954133245</v>
      </c>
      <c r="T228" s="29">
        <v>538.65273369904639</v>
      </c>
    </row>
    <row r="229" spans="2:20" x14ac:dyDescent="0.3">
      <c r="B229" s="27">
        <v>80</v>
      </c>
      <c r="C229" s="5"/>
      <c r="D229" s="5"/>
      <c r="E229" s="5"/>
      <c r="F229" s="5"/>
      <c r="G229" s="5"/>
      <c r="H229" s="5"/>
      <c r="I229" s="5"/>
      <c r="J229" s="5"/>
      <c r="L229" s="28">
        <v>100</v>
      </c>
      <c r="M229" s="29">
        <v>127.04817600000001</v>
      </c>
      <c r="N229" s="29">
        <v>295.38700919999997</v>
      </c>
      <c r="O229" s="29">
        <v>463.72584239999998</v>
      </c>
      <c r="P229" s="29">
        <v>629.94720600000005</v>
      </c>
      <c r="Q229" s="29">
        <v>798.28603920000012</v>
      </c>
      <c r="R229" s="29">
        <v>964.50740280000014</v>
      </c>
      <c r="S229" s="29">
        <v>1434.3097442666551</v>
      </c>
      <c r="T229" s="29">
        <v>673.31591712380782</v>
      </c>
    </row>
    <row r="230" spans="2:20" x14ac:dyDescent="0.3">
      <c r="B230" s="28" t="s">
        <v>3</v>
      </c>
      <c r="C230" s="29">
        <v>101.63854080000003</v>
      </c>
      <c r="D230" s="29">
        <v>236.30960736000006</v>
      </c>
      <c r="E230" s="29">
        <v>370.98067392000007</v>
      </c>
      <c r="F230" s="29">
        <v>503.95776480000006</v>
      </c>
      <c r="G230" s="29">
        <v>638.62883136000005</v>
      </c>
      <c r="H230" s="29">
        <v>771.60592224000004</v>
      </c>
      <c r="I230" s="29">
        <v>1147.4477954133245</v>
      </c>
      <c r="J230" s="29">
        <v>538.65273369904639</v>
      </c>
      <c r="L230" s="28">
        <v>150</v>
      </c>
      <c r="M230" s="29">
        <v>190.57226400000005</v>
      </c>
      <c r="N230" s="29">
        <v>443.08051380000006</v>
      </c>
      <c r="O230" s="29">
        <v>695.58876360000011</v>
      </c>
      <c r="P230" s="29">
        <v>944.92080900000019</v>
      </c>
      <c r="Q230" s="29">
        <v>1197.4290588000001</v>
      </c>
      <c r="R230" s="29">
        <v>1446.7611042000001</v>
      </c>
      <c r="S230" s="29">
        <v>2151.4646163999828</v>
      </c>
      <c r="T230" s="29">
        <v>1009.973875685712</v>
      </c>
    </row>
    <row r="231" spans="2:20" x14ac:dyDescent="0.3">
      <c r="B231" s="28" t="s">
        <v>1</v>
      </c>
      <c r="C231" s="29">
        <v>139.75299360000002</v>
      </c>
      <c r="D231" s="29">
        <v>327.78429408000011</v>
      </c>
      <c r="E231" s="29">
        <v>514.12161888000014</v>
      </c>
      <c r="F231" s="29">
        <v>700.45894368000006</v>
      </c>
      <c r="G231" s="29">
        <v>886.79626847999998</v>
      </c>
      <c r="H231" s="29">
        <v>1073.1335932800002</v>
      </c>
      <c r="I231" s="29">
        <v>1696.9818069154751</v>
      </c>
      <c r="J231" s="29">
        <v>762.7185027022108</v>
      </c>
      <c r="L231" s="28">
        <v>200</v>
      </c>
      <c r="M231" s="29">
        <v>254.09635200000002</v>
      </c>
      <c r="N231" s="29">
        <v>590.77401839999993</v>
      </c>
      <c r="O231" s="29">
        <v>927.45168479999995</v>
      </c>
      <c r="P231" s="29">
        <v>1259.8944120000001</v>
      </c>
      <c r="Q231" s="29">
        <v>1596.5720784000002</v>
      </c>
      <c r="R231" s="29">
        <v>1929.0148056000003</v>
      </c>
      <c r="S231" s="29">
        <v>2868.6194885333102</v>
      </c>
      <c r="T231" s="29">
        <v>1346.6318342476156</v>
      </c>
    </row>
    <row r="232" spans="2:20" x14ac:dyDescent="0.3">
      <c r="B232" s="27">
        <v>100</v>
      </c>
      <c r="C232" s="5"/>
      <c r="D232" s="5"/>
      <c r="E232" s="5"/>
      <c r="F232" s="5"/>
      <c r="G232" s="5"/>
      <c r="H232" s="5"/>
      <c r="I232" s="5"/>
      <c r="J232" s="5"/>
      <c r="L232" s="28">
        <v>250</v>
      </c>
      <c r="M232" s="29">
        <v>317.62044000000003</v>
      </c>
      <c r="N232" s="29">
        <v>738.46752300000014</v>
      </c>
      <c r="O232" s="29">
        <v>1159.3146060000001</v>
      </c>
      <c r="P232" s="29">
        <v>1574.868015</v>
      </c>
      <c r="Q232" s="29">
        <v>1995.7150980000004</v>
      </c>
      <c r="R232" s="29">
        <v>2411.2685070000007</v>
      </c>
      <c r="S232" s="29">
        <v>3585.7743606666381</v>
      </c>
      <c r="T232" s="29">
        <v>1683.2897928095201</v>
      </c>
    </row>
    <row r="233" spans="2:20" x14ac:dyDescent="0.3">
      <c r="B233" s="28" t="s">
        <v>3</v>
      </c>
      <c r="C233" s="29">
        <v>127.04817600000001</v>
      </c>
      <c r="D233" s="29">
        <v>295.38700919999997</v>
      </c>
      <c r="E233" s="29">
        <v>463.72584239999998</v>
      </c>
      <c r="F233" s="29">
        <v>629.94720600000005</v>
      </c>
      <c r="G233" s="29">
        <v>798.28603920000012</v>
      </c>
      <c r="H233" s="29">
        <v>964.50740280000014</v>
      </c>
      <c r="I233" s="29">
        <v>1434.3097442666551</v>
      </c>
      <c r="J233" s="29">
        <v>673.31591712380782</v>
      </c>
      <c r="L233" s="27" t="s">
        <v>1</v>
      </c>
      <c r="M233" s="5"/>
      <c r="N233" s="5"/>
      <c r="O233" s="5"/>
      <c r="P233" s="5"/>
      <c r="Q233" s="5"/>
      <c r="R233" s="5"/>
      <c r="S233" s="5"/>
      <c r="T233" s="5"/>
    </row>
    <row r="234" spans="2:20" x14ac:dyDescent="0.3">
      <c r="B234" s="28" t="s">
        <v>1</v>
      </c>
      <c r="C234" s="29">
        <v>174.69124200000002</v>
      </c>
      <c r="D234" s="29">
        <v>409.73036760000014</v>
      </c>
      <c r="E234" s="29">
        <v>642.65202360000012</v>
      </c>
      <c r="F234" s="29">
        <v>875.57367959999999</v>
      </c>
      <c r="G234" s="29">
        <v>1108.4953356000001</v>
      </c>
      <c r="H234" s="29">
        <v>1341.4169916000003</v>
      </c>
      <c r="I234" s="29">
        <v>2121.2272586443441</v>
      </c>
      <c r="J234" s="29">
        <v>953.39812837776356</v>
      </c>
      <c r="L234" s="28">
        <v>60</v>
      </c>
      <c r="M234" s="29">
        <v>104.81474520000002</v>
      </c>
      <c r="N234" s="29">
        <v>245.83822056000002</v>
      </c>
      <c r="O234" s="29">
        <v>385.59121416000005</v>
      </c>
      <c r="P234" s="29">
        <v>525.34420776000002</v>
      </c>
      <c r="Q234" s="29">
        <v>665.0972013600001</v>
      </c>
      <c r="R234" s="29">
        <v>804.85019495999995</v>
      </c>
      <c r="S234" s="29">
        <v>1272.736355186606</v>
      </c>
      <c r="T234" s="29">
        <v>572.03887702665804</v>
      </c>
    </row>
    <row r="235" spans="2:20" x14ac:dyDescent="0.3">
      <c r="B235" s="27">
        <v>150</v>
      </c>
      <c r="C235" s="5"/>
      <c r="D235" s="5"/>
      <c r="E235" s="5"/>
      <c r="F235" s="5"/>
      <c r="G235" s="5"/>
      <c r="H235" s="5"/>
      <c r="I235" s="5"/>
      <c r="J235" s="5"/>
      <c r="L235" s="28">
        <v>80</v>
      </c>
      <c r="M235" s="29">
        <v>139.75299360000002</v>
      </c>
      <c r="N235" s="29">
        <v>327.78429408000011</v>
      </c>
      <c r="O235" s="29">
        <v>514.12161888000014</v>
      </c>
      <c r="P235" s="29">
        <v>700.45894368000006</v>
      </c>
      <c r="Q235" s="29">
        <v>886.79626847999998</v>
      </c>
      <c r="R235" s="29">
        <v>1073.1335932800002</v>
      </c>
      <c r="S235" s="29">
        <v>1696.9818069154751</v>
      </c>
      <c r="T235" s="29">
        <v>762.7185027022108</v>
      </c>
    </row>
    <row r="236" spans="2:20" x14ac:dyDescent="0.3">
      <c r="B236" s="28" t="s">
        <v>3</v>
      </c>
      <c r="C236" s="29">
        <v>190.57226400000005</v>
      </c>
      <c r="D236" s="29">
        <v>443.08051380000006</v>
      </c>
      <c r="E236" s="29">
        <v>695.58876360000011</v>
      </c>
      <c r="F236" s="29">
        <v>944.92080900000019</v>
      </c>
      <c r="G236" s="29">
        <v>1197.4290588000001</v>
      </c>
      <c r="H236" s="29">
        <v>1446.7611042000001</v>
      </c>
      <c r="I236" s="29">
        <v>2151.4646163999828</v>
      </c>
      <c r="J236" s="29">
        <v>1009.973875685712</v>
      </c>
      <c r="L236" s="28">
        <v>100</v>
      </c>
      <c r="M236" s="29">
        <v>174.69124200000002</v>
      </c>
      <c r="N236" s="29">
        <v>409.73036760000014</v>
      </c>
      <c r="O236" s="29">
        <v>642.65202360000012</v>
      </c>
      <c r="P236" s="29">
        <v>875.57367959999999</v>
      </c>
      <c r="Q236" s="29">
        <v>1108.4953356000001</v>
      </c>
      <c r="R236" s="29">
        <v>1341.4169916000003</v>
      </c>
      <c r="S236" s="29">
        <v>2121.2272586443441</v>
      </c>
      <c r="T236" s="29">
        <v>953.39812837776356</v>
      </c>
    </row>
    <row r="237" spans="2:20" x14ac:dyDescent="0.3">
      <c r="B237" s="28" t="s">
        <v>1</v>
      </c>
      <c r="C237" s="29">
        <v>262.03686300000004</v>
      </c>
      <c r="D237" s="29">
        <v>614.59555140000009</v>
      </c>
      <c r="E237" s="29">
        <v>963.97803540000007</v>
      </c>
      <c r="F237" s="29">
        <v>1313.3605194000004</v>
      </c>
      <c r="G237" s="29">
        <v>1662.7430034000004</v>
      </c>
      <c r="H237" s="29">
        <v>2012.1254874000006</v>
      </c>
      <c r="I237" s="29">
        <v>3181.8408879665158</v>
      </c>
      <c r="J237" s="29">
        <v>1430.0971925666454</v>
      </c>
      <c r="L237" s="28">
        <v>150</v>
      </c>
      <c r="M237" s="29">
        <v>262.03686300000004</v>
      </c>
      <c r="N237" s="29">
        <v>614.59555140000009</v>
      </c>
      <c r="O237" s="29">
        <v>963.97803540000007</v>
      </c>
      <c r="P237" s="29">
        <v>1313.3605194000004</v>
      </c>
      <c r="Q237" s="29">
        <v>1662.7430034000004</v>
      </c>
      <c r="R237" s="29">
        <v>2012.1254874000006</v>
      </c>
      <c r="S237" s="29">
        <v>3181.8408879665158</v>
      </c>
      <c r="T237" s="29">
        <v>1430.0971925666454</v>
      </c>
    </row>
    <row r="238" spans="2:20" x14ac:dyDescent="0.3">
      <c r="B238" s="27">
        <v>200</v>
      </c>
      <c r="C238" s="5"/>
      <c r="D238" s="5"/>
      <c r="E238" s="5"/>
      <c r="F238" s="5"/>
      <c r="G238" s="5"/>
      <c r="H238" s="5"/>
      <c r="I238" s="5"/>
      <c r="J238" s="5"/>
      <c r="L238" s="28">
        <v>200</v>
      </c>
      <c r="M238" s="29">
        <v>349.38248400000003</v>
      </c>
      <c r="N238" s="29">
        <v>819.46073520000027</v>
      </c>
      <c r="O238" s="29">
        <v>1285.3040472000002</v>
      </c>
      <c r="P238" s="29">
        <v>1751.1473592</v>
      </c>
      <c r="Q238" s="29">
        <v>2216.9906712000002</v>
      </c>
      <c r="R238" s="29">
        <v>2682.8339832000006</v>
      </c>
      <c r="S238" s="29">
        <v>4242.4545172886883</v>
      </c>
      <c r="T238" s="29">
        <v>1906.7962567555271</v>
      </c>
    </row>
    <row r="239" spans="2:20" x14ac:dyDescent="0.3">
      <c r="B239" s="28" t="s">
        <v>3</v>
      </c>
      <c r="C239" s="29">
        <v>254.09635200000002</v>
      </c>
      <c r="D239" s="29">
        <v>590.77401839999993</v>
      </c>
      <c r="E239" s="29">
        <v>927.45168479999995</v>
      </c>
      <c r="F239" s="29">
        <v>1259.8944120000001</v>
      </c>
      <c r="G239" s="29">
        <v>1596.5720784000002</v>
      </c>
      <c r="H239" s="29">
        <v>1929.0148056000003</v>
      </c>
      <c r="I239" s="29">
        <v>2868.6194885333102</v>
      </c>
      <c r="J239" s="29">
        <v>1346.6318342476156</v>
      </c>
      <c r="L239" s="28">
        <v>250</v>
      </c>
      <c r="M239" s="29">
        <v>436.72810500000003</v>
      </c>
      <c r="N239" s="29">
        <v>1024.3259190000001</v>
      </c>
      <c r="O239" s="29">
        <v>1606.6300590000003</v>
      </c>
      <c r="P239" s="29">
        <v>2188.9341990000007</v>
      </c>
      <c r="Q239" s="29">
        <v>2771.2383390000005</v>
      </c>
      <c r="R239" s="29">
        <v>3353.5424790000006</v>
      </c>
      <c r="S239" s="29">
        <v>5303.0681466108599</v>
      </c>
      <c r="T239" s="29">
        <v>2383.4953209444088</v>
      </c>
    </row>
    <row r="240" spans="2:20" x14ac:dyDescent="0.3">
      <c r="B240" s="28" t="s">
        <v>1</v>
      </c>
      <c r="C240" s="29">
        <v>349.38248400000003</v>
      </c>
      <c r="D240" s="29">
        <v>819.46073520000027</v>
      </c>
      <c r="E240" s="29">
        <v>1285.3040472000002</v>
      </c>
      <c r="F240" s="29">
        <v>1751.1473592</v>
      </c>
      <c r="G240" s="29">
        <v>2216.9906712000002</v>
      </c>
      <c r="H240" s="29">
        <v>2682.8339832000006</v>
      </c>
      <c r="I240" s="29">
        <v>4242.4545172886883</v>
      </c>
      <c r="J240" s="29">
        <v>1906.7962567555271</v>
      </c>
      <c r="L240" s="27" t="s">
        <v>106</v>
      </c>
      <c r="M240" s="29">
        <v>211.21759260000002</v>
      </c>
      <c r="N240" s="29">
        <v>493.58216376000013</v>
      </c>
      <c r="O240" s="29">
        <v>774.46450620000007</v>
      </c>
      <c r="P240" s="29">
        <v>1053.86461992</v>
      </c>
      <c r="Q240" s="29">
        <v>1334.7469623600002</v>
      </c>
      <c r="R240" s="29">
        <v>1614.1470760800005</v>
      </c>
      <c r="S240" s="29">
        <v>2488.8759020376992</v>
      </c>
      <c r="T240" s="29">
        <v>1138.6998318510998</v>
      </c>
    </row>
    <row r="241" spans="2:20" x14ac:dyDescent="0.3">
      <c r="B241" s="27">
        <v>250</v>
      </c>
      <c r="C241" s="5"/>
      <c r="D241" s="5"/>
      <c r="E241" s="5"/>
      <c r="F241" s="5"/>
      <c r="G241" s="5"/>
      <c r="H241" s="5"/>
      <c r="I241" s="5"/>
      <c r="J241" s="5"/>
      <c r="L241"/>
      <c r="M241"/>
      <c r="N241"/>
      <c r="O241"/>
      <c r="P241"/>
      <c r="Q241"/>
      <c r="R241"/>
      <c r="S241"/>
      <c r="T241"/>
    </row>
    <row r="242" spans="2:20" x14ac:dyDescent="0.3">
      <c r="B242" s="28" t="s">
        <v>3</v>
      </c>
      <c r="C242" s="29">
        <v>317.62044000000003</v>
      </c>
      <c r="D242" s="29">
        <v>738.46752300000014</v>
      </c>
      <c r="E242" s="29">
        <v>1159.3146060000001</v>
      </c>
      <c r="F242" s="29">
        <v>1574.868015</v>
      </c>
      <c r="G242" s="29">
        <v>1995.7150980000004</v>
      </c>
      <c r="H242" s="29">
        <v>2411.2685070000007</v>
      </c>
      <c r="I242" s="29">
        <v>3585.7743606666381</v>
      </c>
      <c r="J242" s="29">
        <v>1683.2897928095201</v>
      </c>
      <c r="L242"/>
      <c r="M242"/>
      <c r="N242"/>
      <c r="O242"/>
      <c r="P242"/>
      <c r="Q242"/>
      <c r="R242"/>
      <c r="S242"/>
      <c r="T242"/>
    </row>
    <row r="243" spans="2:20" x14ac:dyDescent="0.3">
      <c r="B243" s="28" t="s">
        <v>1</v>
      </c>
      <c r="C243" s="29">
        <v>436.72810500000003</v>
      </c>
      <c r="D243" s="29">
        <v>1024.3259190000001</v>
      </c>
      <c r="E243" s="29">
        <v>1606.6300590000003</v>
      </c>
      <c r="F243" s="29">
        <v>2188.9341990000007</v>
      </c>
      <c r="G243" s="29">
        <v>2771.2383390000005</v>
      </c>
      <c r="H243" s="29">
        <v>3353.5424790000006</v>
      </c>
      <c r="I243" s="29">
        <v>5303.0681466108599</v>
      </c>
      <c r="J243" s="29">
        <v>2383.4953209444088</v>
      </c>
      <c r="L243"/>
      <c r="M243"/>
      <c r="N243"/>
      <c r="O243"/>
      <c r="P243"/>
      <c r="Q243"/>
      <c r="R243"/>
      <c r="S243"/>
      <c r="T243"/>
    </row>
    <row r="244" spans="2:20" x14ac:dyDescent="0.3">
      <c r="B244" s="27" t="s">
        <v>106</v>
      </c>
      <c r="C244" s="29">
        <v>211.21759260000002</v>
      </c>
      <c r="D244" s="29">
        <v>493.58216376000013</v>
      </c>
      <c r="E244" s="29">
        <v>774.46450620000007</v>
      </c>
      <c r="F244" s="29">
        <v>1053.86461992</v>
      </c>
      <c r="G244" s="29">
        <v>1334.7469623600002</v>
      </c>
      <c r="H244" s="29">
        <v>1614.1470760800005</v>
      </c>
      <c r="I244" s="29">
        <v>2488.8759020376992</v>
      </c>
      <c r="J244" s="29">
        <v>1138.6998318510998</v>
      </c>
      <c r="L244"/>
      <c r="M244"/>
      <c r="N244"/>
      <c r="O244"/>
      <c r="P244"/>
      <c r="Q244"/>
      <c r="R244"/>
      <c r="S244"/>
      <c r="T244"/>
    </row>
    <row r="290" spans="2:20" x14ac:dyDescent="0.3">
      <c r="B290" s="26" t="s">
        <v>104</v>
      </c>
      <c r="C290" s="1" t="s" vm="7">
        <v>87</v>
      </c>
      <c r="L290" s="26" t="s">
        <v>104</v>
      </c>
      <c r="M290" s="1" t="s" vm="7">
        <v>87</v>
      </c>
    </row>
    <row r="291" spans="2:20" x14ac:dyDescent="0.3">
      <c r="B291" s="26" t="s">
        <v>105</v>
      </c>
      <c r="C291" s="1" t="s" vm="5">
        <v>24</v>
      </c>
      <c r="L291" s="26" t="s">
        <v>105</v>
      </c>
      <c r="M291" s="1" t="s" vm="5">
        <v>24</v>
      </c>
    </row>
    <row r="293" spans="2:20" x14ac:dyDescent="0.3">
      <c r="B293" s="26" t="s">
        <v>110</v>
      </c>
      <c r="C293" s="26" t="s">
        <v>103</v>
      </c>
      <c r="L293" s="26" t="s">
        <v>110</v>
      </c>
      <c r="M293" s="26" t="s">
        <v>103</v>
      </c>
    </row>
    <row r="294" spans="2:20" x14ac:dyDescent="0.3">
      <c r="B294" s="26" t="s">
        <v>108</v>
      </c>
      <c r="C294" s="5" t="s">
        <v>5</v>
      </c>
      <c r="D294" s="5" t="s">
        <v>6</v>
      </c>
      <c r="E294" s="5" t="s">
        <v>7</v>
      </c>
      <c r="F294" s="5" t="s">
        <v>8</v>
      </c>
      <c r="G294" s="5" t="s">
        <v>9</v>
      </c>
      <c r="H294" s="5" t="s">
        <v>10</v>
      </c>
      <c r="I294" s="5" t="s">
        <v>11</v>
      </c>
      <c r="J294" s="5" t="s">
        <v>106</v>
      </c>
      <c r="L294" s="26" t="s">
        <v>109</v>
      </c>
      <c r="M294" s="5" t="s">
        <v>5</v>
      </c>
      <c r="N294" s="5" t="s">
        <v>6</v>
      </c>
      <c r="O294" s="5" t="s">
        <v>7</v>
      </c>
      <c r="P294" s="5" t="s">
        <v>8</v>
      </c>
      <c r="Q294" s="5" t="s">
        <v>9</v>
      </c>
      <c r="R294" s="5" t="s">
        <v>10</v>
      </c>
      <c r="S294" s="5" t="s">
        <v>11</v>
      </c>
      <c r="T294" s="5" t="s">
        <v>106</v>
      </c>
    </row>
    <row r="295" spans="2:20" x14ac:dyDescent="0.3">
      <c r="B295" s="27">
        <v>60</v>
      </c>
      <c r="C295" s="5"/>
      <c r="D295" s="5"/>
      <c r="E295" s="5"/>
      <c r="F295" s="5"/>
      <c r="G295" s="5"/>
      <c r="H295" s="5"/>
      <c r="I295" s="5"/>
      <c r="J295" s="5"/>
      <c r="L295" s="27" t="s">
        <v>3</v>
      </c>
      <c r="M295" s="5"/>
      <c r="N295" s="5"/>
      <c r="O295" s="5"/>
      <c r="P295" s="5"/>
      <c r="Q295" s="5"/>
      <c r="R295" s="5"/>
      <c r="S295" s="5"/>
      <c r="T295" s="5"/>
    </row>
    <row r="296" spans="2:20" x14ac:dyDescent="0.3">
      <c r="B296" s="28" t="s">
        <v>3</v>
      </c>
      <c r="C296" s="29">
        <v>39.677362080169615</v>
      </c>
      <c r="D296" s="29">
        <v>92.249866836394361</v>
      </c>
      <c r="E296" s="29">
        <v>144.82237159261911</v>
      </c>
      <c r="F296" s="29">
        <v>196.73358698084107</v>
      </c>
      <c r="G296" s="29">
        <v>249.3060917370658</v>
      </c>
      <c r="H296" s="29">
        <v>301.21730712528768</v>
      </c>
      <c r="I296" s="29">
        <v>447.93737974155221</v>
      </c>
      <c r="J296" s="29">
        <v>210.27770944198997</v>
      </c>
      <c r="L296" s="28">
        <v>60</v>
      </c>
      <c r="M296" s="29">
        <v>39.677362080169615</v>
      </c>
      <c r="N296" s="29">
        <v>92.249866836394361</v>
      </c>
      <c r="O296" s="29">
        <v>144.82237159261911</v>
      </c>
      <c r="P296" s="29">
        <v>196.73358698084107</v>
      </c>
      <c r="Q296" s="29">
        <v>249.3060917370658</v>
      </c>
      <c r="R296" s="29">
        <v>301.21730712528768</v>
      </c>
      <c r="S296" s="29">
        <v>447.93737974155221</v>
      </c>
      <c r="T296" s="29">
        <v>210.27770944198997</v>
      </c>
    </row>
    <row r="297" spans="2:20" x14ac:dyDescent="0.3">
      <c r="B297" s="28" t="s">
        <v>1</v>
      </c>
      <c r="C297" s="29">
        <v>54.556372860233232</v>
      </c>
      <c r="D297" s="29">
        <v>127.95949270854702</v>
      </c>
      <c r="E297" s="29">
        <v>200.70132318885803</v>
      </c>
      <c r="F297" s="29">
        <v>273.44315366916891</v>
      </c>
      <c r="G297" s="29">
        <v>346.18498414947993</v>
      </c>
      <c r="H297" s="29">
        <v>418.9268146297909</v>
      </c>
      <c r="I297" s="29">
        <v>662.46289120716858</v>
      </c>
      <c r="J297" s="29">
        <v>297.74786177332089</v>
      </c>
      <c r="L297" s="28">
        <v>80</v>
      </c>
      <c r="M297" s="29">
        <v>52.903149440226166</v>
      </c>
      <c r="N297" s="29">
        <v>122.99982244852582</v>
      </c>
      <c r="O297" s="29">
        <v>193.09649545682547</v>
      </c>
      <c r="P297" s="29">
        <v>262.31144930778805</v>
      </c>
      <c r="Q297" s="29">
        <v>332.40812231608766</v>
      </c>
      <c r="R297" s="29">
        <v>401.62307616705021</v>
      </c>
      <c r="S297" s="29">
        <v>597.24983965540298</v>
      </c>
      <c r="T297" s="29">
        <v>280.37027925598659</v>
      </c>
    </row>
    <row r="298" spans="2:20" x14ac:dyDescent="0.3">
      <c r="B298" s="27">
        <v>80</v>
      </c>
      <c r="C298" s="5"/>
      <c r="D298" s="5"/>
      <c r="E298" s="5"/>
      <c r="F298" s="5"/>
      <c r="G298" s="5"/>
      <c r="H298" s="5"/>
      <c r="I298" s="5"/>
      <c r="J298" s="5"/>
      <c r="L298" s="28">
        <v>100</v>
      </c>
      <c r="M298" s="29">
        <v>66.128936800282702</v>
      </c>
      <c r="N298" s="29">
        <v>153.74977806065729</v>
      </c>
      <c r="O298" s="29">
        <v>241.3706193210318</v>
      </c>
      <c r="P298" s="29">
        <v>327.88931163473507</v>
      </c>
      <c r="Q298" s="29">
        <v>415.51015289510968</v>
      </c>
      <c r="R298" s="29">
        <v>502.02884520881275</v>
      </c>
      <c r="S298" s="29">
        <v>746.5622995692537</v>
      </c>
      <c r="T298" s="29">
        <v>350.46284906998324</v>
      </c>
    </row>
    <row r="299" spans="2:20" x14ac:dyDescent="0.3">
      <c r="B299" s="28" t="s">
        <v>3</v>
      </c>
      <c r="C299" s="29">
        <v>52.903149440226166</v>
      </c>
      <c r="D299" s="29">
        <v>122.99982244852582</v>
      </c>
      <c r="E299" s="29">
        <v>193.09649545682547</v>
      </c>
      <c r="F299" s="29">
        <v>262.31144930778805</v>
      </c>
      <c r="G299" s="29">
        <v>332.40812231608766</v>
      </c>
      <c r="H299" s="29">
        <v>401.62307616705021</v>
      </c>
      <c r="I299" s="29">
        <v>597.24983965540298</v>
      </c>
      <c r="J299" s="29">
        <v>280.37027925598659</v>
      </c>
      <c r="L299" s="28">
        <v>150</v>
      </c>
      <c r="M299" s="29">
        <v>99.193405200424067</v>
      </c>
      <c r="N299" s="29">
        <v>230.62466709098592</v>
      </c>
      <c r="O299" s="29">
        <v>362.05592898154782</v>
      </c>
      <c r="P299" s="29">
        <v>491.83396745210257</v>
      </c>
      <c r="Q299" s="29">
        <v>623.26522934266438</v>
      </c>
      <c r="R299" s="29">
        <v>753.04326781321924</v>
      </c>
      <c r="S299" s="29">
        <v>1119.8434493538805</v>
      </c>
      <c r="T299" s="29">
        <v>525.69427360497502</v>
      </c>
    </row>
    <row r="300" spans="2:20" x14ac:dyDescent="0.3">
      <c r="B300" s="28" t="s">
        <v>1</v>
      </c>
      <c r="C300" s="29">
        <v>72.741830480310966</v>
      </c>
      <c r="D300" s="29">
        <v>170.61265694472934</v>
      </c>
      <c r="E300" s="29">
        <v>267.60176425181066</v>
      </c>
      <c r="F300" s="29">
        <v>364.59087155889193</v>
      </c>
      <c r="G300" s="29">
        <v>461.57997886597315</v>
      </c>
      <c r="H300" s="29">
        <v>558.56908617305453</v>
      </c>
      <c r="I300" s="29">
        <v>883.28385494289148</v>
      </c>
      <c r="J300" s="29">
        <v>396.99714903109464</v>
      </c>
      <c r="L300" s="28">
        <v>200</v>
      </c>
      <c r="M300" s="29">
        <v>132.2578736005654</v>
      </c>
      <c r="N300" s="29">
        <v>307.49955612131458</v>
      </c>
      <c r="O300" s="29">
        <v>482.74123864206359</v>
      </c>
      <c r="P300" s="29">
        <v>655.77862326947013</v>
      </c>
      <c r="Q300" s="29">
        <v>831.02030579021937</v>
      </c>
      <c r="R300" s="29">
        <v>1004.0576904176255</v>
      </c>
      <c r="S300" s="29">
        <v>1493.1245991385074</v>
      </c>
      <c r="T300" s="29">
        <v>700.92569813996647</v>
      </c>
    </row>
    <row r="301" spans="2:20" x14ac:dyDescent="0.3">
      <c r="B301" s="27">
        <v>100</v>
      </c>
      <c r="C301" s="5"/>
      <c r="D301" s="5"/>
      <c r="E301" s="5"/>
      <c r="F301" s="5"/>
      <c r="G301" s="5"/>
      <c r="H301" s="5"/>
      <c r="I301" s="5"/>
      <c r="J301" s="5"/>
      <c r="L301" s="28">
        <v>250</v>
      </c>
      <c r="M301" s="29">
        <v>165.32234200070675</v>
      </c>
      <c r="N301" s="29">
        <v>384.37444515164316</v>
      </c>
      <c r="O301" s="29">
        <v>603.42654830257959</v>
      </c>
      <c r="P301" s="29">
        <v>819.72327908683758</v>
      </c>
      <c r="Q301" s="29">
        <v>1038.7753822377742</v>
      </c>
      <c r="R301" s="29">
        <v>1255.072113022032</v>
      </c>
      <c r="S301" s="29">
        <v>1866.4057489231343</v>
      </c>
      <c r="T301" s="29">
        <v>876.15712267495837</v>
      </c>
    </row>
    <row r="302" spans="2:20" x14ac:dyDescent="0.3">
      <c r="B302" s="28" t="s">
        <v>3</v>
      </c>
      <c r="C302" s="29">
        <v>66.128936800282702</v>
      </c>
      <c r="D302" s="29">
        <v>153.74977806065729</v>
      </c>
      <c r="E302" s="29">
        <v>241.3706193210318</v>
      </c>
      <c r="F302" s="29">
        <v>327.88931163473507</v>
      </c>
      <c r="G302" s="29">
        <v>415.51015289510968</v>
      </c>
      <c r="H302" s="29">
        <v>502.02884520881275</v>
      </c>
      <c r="I302" s="29">
        <v>746.5622995692537</v>
      </c>
      <c r="J302" s="29">
        <v>350.46284906998324</v>
      </c>
      <c r="L302" s="27" t="s">
        <v>1</v>
      </c>
      <c r="M302" s="5"/>
      <c r="N302" s="5"/>
      <c r="O302" s="5"/>
      <c r="P302" s="5"/>
      <c r="Q302" s="5"/>
      <c r="R302" s="5"/>
      <c r="S302" s="5"/>
      <c r="T302" s="5"/>
    </row>
    <row r="303" spans="2:20" x14ac:dyDescent="0.3">
      <c r="B303" s="28" t="s">
        <v>1</v>
      </c>
      <c r="C303" s="29">
        <v>90.927288100388708</v>
      </c>
      <c r="D303" s="29">
        <v>213.26582118091173</v>
      </c>
      <c r="E303" s="29">
        <v>334.50220531476333</v>
      </c>
      <c r="F303" s="29">
        <v>455.73858944861485</v>
      </c>
      <c r="G303" s="29">
        <v>576.97497358246653</v>
      </c>
      <c r="H303" s="29">
        <v>698.21135771631816</v>
      </c>
      <c r="I303" s="29">
        <v>1104.1048186786147</v>
      </c>
      <c r="J303" s="29">
        <v>496.24643628886832</v>
      </c>
      <c r="L303" s="28">
        <v>60</v>
      </c>
      <c r="M303" s="29">
        <v>54.556372860233232</v>
      </c>
      <c r="N303" s="29">
        <v>127.95949270854702</v>
      </c>
      <c r="O303" s="29">
        <v>200.70132318885803</v>
      </c>
      <c r="P303" s="29">
        <v>273.44315366916891</v>
      </c>
      <c r="Q303" s="29">
        <v>346.18498414947993</v>
      </c>
      <c r="R303" s="29">
        <v>418.9268146297909</v>
      </c>
      <c r="S303" s="29">
        <v>662.46289120716858</v>
      </c>
      <c r="T303" s="29">
        <v>297.74786177332089</v>
      </c>
    </row>
    <row r="304" spans="2:20" x14ac:dyDescent="0.3">
      <c r="B304" s="27">
        <v>150</v>
      </c>
      <c r="C304" s="5"/>
      <c r="D304" s="5"/>
      <c r="E304" s="5"/>
      <c r="F304" s="5"/>
      <c r="G304" s="5"/>
      <c r="H304" s="5"/>
      <c r="I304" s="5"/>
      <c r="J304" s="5"/>
      <c r="L304" s="28">
        <v>80</v>
      </c>
      <c r="M304" s="29">
        <v>72.741830480310966</v>
      </c>
      <c r="N304" s="29">
        <v>170.61265694472934</v>
      </c>
      <c r="O304" s="29">
        <v>267.60176425181066</v>
      </c>
      <c r="P304" s="29">
        <v>364.59087155889193</v>
      </c>
      <c r="Q304" s="29">
        <v>461.57997886597315</v>
      </c>
      <c r="R304" s="29">
        <v>558.56908617305453</v>
      </c>
      <c r="S304" s="29">
        <v>883.28385494289148</v>
      </c>
      <c r="T304" s="29">
        <v>396.99714903109464</v>
      </c>
    </row>
    <row r="305" spans="2:20" x14ac:dyDescent="0.3">
      <c r="B305" s="28" t="s">
        <v>3</v>
      </c>
      <c r="C305" s="29">
        <v>99.193405200424067</v>
      </c>
      <c r="D305" s="29">
        <v>230.62466709098592</v>
      </c>
      <c r="E305" s="29">
        <v>362.05592898154782</v>
      </c>
      <c r="F305" s="29">
        <v>491.83396745210257</v>
      </c>
      <c r="G305" s="29">
        <v>623.26522934266438</v>
      </c>
      <c r="H305" s="29">
        <v>753.04326781321924</v>
      </c>
      <c r="I305" s="29">
        <v>1119.8434493538805</v>
      </c>
      <c r="J305" s="29">
        <v>525.69427360497502</v>
      </c>
      <c r="L305" s="28">
        <v>100</v>
      </c>
      <c r="M305" s="29">
        <v>90.927288100388708</v>
      </c>
      <c r="N305" s="29">
        <v>213.26582118091173</v>
      </c>
      <c r="O305" s="29">
        <v>334.50220531476333</v>
      </c>
      <c r="P305" s="29">
        <v>455.73858944861485</v>
      </c>
      <c r="Q305" s="29">
        <v>576.97497358246653</v>
      </c>
      <c r="R305" s="29">
        <v>698.21135771631816</v>
      </c>
      <c r="S305" s="29">
        <v>1104.1048186786147</v>
      </c>
      <c r="T305" s="29">
        <v>496.24643628886832</v>
      </c>
    </row>
    <row r="306" spans="2:20" x14ac:dyDescent="0.3">
      <c r="B306" s="28" t="s">
        <v>1</v>
      </c>
      <c r="C306" s="29">
        <v>136.39093215058307</v>
      </c>
      <c r="D306" s="29">
        <v>319.89873177136752</v>
      </c>
      <c r="E306" s="29">
        <v>501.75330797214497</v>
      </c>
      <c r="F306" s="29">
        <v>683.60788417292235</v>
      </c>
      <c r="G306" s="29">
        <v>865.46246037369986</v>
      </c>
      <c r="H306" s="29">
        <v>1047.3170365744772</v>
      </c>
      <c r="I306" s="29">
        <v>1656.1572280179219</v>
      </c>
      <c r="J306" s="29">
        <v>744.36965443330234</v>
      </c>
      <c r="L306" s="28">
        <v>150</v>
      </c>
      <c r="M306" s="29">
        <v>136.39093215058307</v>
      </c>
      <c r="N306" s="29">
        <v>319.89873177136752</v>
      </c>
      <c r="O306" s="29">
        <v>501.75330797214497</v>
      </c>
      <c r="P306" s="29">
        <v>683.60788417292235</v>
      </c>
      <c r="Q306" s="29">
        <v>865.46246037369986</v>
      </c>
      <c r="R306" s="29">
        <v>1047.3170365744772</v>
      </c>
      <c r="S306" s="29">
        <v>1656.1572280179219</v>
      </c>
      <c r="T306" s="29">
        <v>744.36965443330234</v>
      </c>
    </row>
    <row r="307" spans="2:20" x14ac:dyDescent="0.3">
      <c r="B307" s="27">
        <v>200</v>
      </c>
      <c r="C307" s="5"/>
      <c r="D307" s="5"/>
      <c r="E307" s="5"/>
      <c r="F307" s="5"/>
      <c r="G307" s="5"/>
      <c r="H307" s="5"/>
      <c r="I307" s="5"/>
      <c r="J307" s="5"/>
      <c r="L307" s="28">
        <v>200</v>
      </c>
      <c r="M307" s="29">
        <v>181.85457620077742</v>
      </c>
      <c r="N307" s="29">
        <v>426.53164236182346</v>
      </c>
      <c r="O307" s="29">
        <v>669.00441062952666</v>
      </c>
      <c r="P307" s="29">
        <v>911.47717889722969</v>
      </c>
      <c r="Q307" s="29">
        <v>1153.9499471649331</v>
      </c>
      <c r="R307" s="29">
        <v>1396.4227154326363</v>
      </c>
      <c r="S307" s="29">
        <v>2208.2096373572294</v>
      </c>
      <c r="T307" s="29">
        <v>992.49287257773665</v>
      </c>
    </row>
    <row r="308" spans="2:20" x14ac:dyDescent="0.3">
      <c r="B308" s="28" t="s">
        <v>3</v>
      </c>
      <c r="C308" s="29">
        <v>132.2578736005654</v>
      </c>
      <c r="D308" s="29">
        <v>307.49955612131458</v>
      </c>
      <c r="E308" s="29">
        <v>482.74123864206359</v>
      </c>
      <c r="F308" s="29">
        <v>655.77862326947013</v>
      </c>
      <c r="G308" s="29">
        <v>831.02030579021937</v>
      </c>
      <c r="H308" s="29">
        <v>1004.0576904176255</v>
      </c>
      <c r="I308" s="29">
        <v>1493.1245991385074</v>
      </c>
      <c r="J308" s="29">
        <v>700.92569813996647</v>
      </c>
      <c r="L308" s="28">
        <v>250</v>
      </c>
      <c r="M308" s="29">
        <v>227.31822025097179</v>
      </c>
      <c r="N308" s="29">
        <v>533.16455295227922</v>
      </c>
      <c r="O308" s="29">
        <v>836.25551328690835</v>
      </c>
      <c r="P308" s="29">
        <v>1139.3464736215374</v>
      </c>
      <c r="Q308" s="29">
        <v>1442.4374339561664</v>
      </c>
      <c r="R308" s="29">
        <v>1745.5283942907954</v>
      </c>
      <c r="S308" s="29">
        <v>2760.2620466965368</v>
      </c>
      <c r="T308" s="29">
        <v>1240.6160907221706</v>
      </c>
    </row>
    <row r="309" spans="2:20" x14ac:dyDescent="0.3">
      <c r="B309" s="28" t="s">
        <v>1</v>
      </c>
      <c r="C309" s="29">
        <v>181.85457620077742</v>
      </c>
      <c r="D309" s="29">
        <v>426.53164236182346</v>
      </c>
      <c r="E309" s="29">
        <v>669.00441062952666</v>
      </c>
      <c r="F309" s="29">
        <v>911.47717889722969</v>
      </c>
      <c r="G309" s="29">
        <v>1153.9499471649331</v>
      </c>
      <c r="H309" s="29">
        <v>1396.4227154326363</v>
      </c>
      <c r="I309" s="29">
        <v>2208.2096373572294</v>
      </c>
      <c r="J309" s="29">
        <v>992.49287257773665</v>
      </c>
      <c r="L309" s="27" t="s">
        <v>106</v>
      </c>
      <c r="M309" s="29">
        <v>109.93935743046997</v>
      </c>
      <c r="N309" s="29">
        <v>256.9109194690983</v>
      </c>
      <c r="O309" s="29">
        <v>403.11097724505657</v>
      </c>
      <c r="P309" s="29">
        <v>548.53953075834511</v>
      </c>
      <c r="Q309" s="29">
        <v>694.73958853430327</v>
      </c>
      <c r="R309" s="29">
        <v>840.16814204759169</v>
      </c>
      <c r="S309" s="29">
        <v>1295.4669827735079</v>
      </c>
      <c r="T309" s="29">
        <v>592.69649975119614</v>
      </c>
    </row>
    <row r="310" spans="2:20" x14ac:dyDescent="0.3">
      <c r="B310" s="27">
        <v>250</v>
      </c>
      <c r="C310" s="5"/>
      <c r="D310" s="5"/>
      <c r="E310" s="5"/>
      <c r="F310" s="5"/>
      <c r="G310" s="5"/>
      <c r="H310" s="5"/>
      <c r="I310" s="5"/>
      <c r="J310" s="5"/>
      <c r="L310"/>
      <c r="M310"/>
      <c r="N310"/>
      <c r="O310"/>
      <c r="P310"/>
      <c r="Q310"/>
      <c r="R310"/>
      <c r="S310"/>
      <c r="T310"/>
    </row>
    <row r="311" spans="2:20" x14ac:dyDescent="0.3">
      <c r="B311" s="28" t="s">
        <v>3</v>
      </c>
      <c r="C311" s="29">
        <v>165.32234200070675</v>
      </c>
      <c r="D311" s="29">
        <v>384.37444515164316</v>
      </c>
      <c r="E311" s="29">
        <v>603.42654830257959</v>
      </c>
      <c r="F311" s="29">
        <v>819.72327908683758</v>
      </c>
      <c r="G311" s="29">
        <v>1038.7753822377742</v>
      </c>
      <c r="H311" s="29">
        <v>1255.072113022032</v>
      </c>
      <c r="I311" s="29">
        <v>1866.4057489231343</v>
      </c>
      <c r="J311" s="29">
        <v>876.15712267495837</v>
      </c>
      <c r="L311"/>
      <c r="M311"/>
      <c r="N311"/>
      <c r="O311"/>
      <c r="P311"/>
      <c r="Q311"/>
      <c r="R311"/>
      <c r="S311"/>
      <c r="T311"/>
    </row>
    <row r="312" spans="2:20" x14ac:dyDescent="0.3">
      <c r="B312" s="28" t="s">
        <v>1</v>
      </c>
      <c r="C312" s="29">
        <v>227.31822025097179</v>
      </c>
      <c r="D312" s="29">
        <v>533.16455295227922</v>
      </c>
      <c r="E312" s="29">
        <v>836.25551328690835</v>
      </c>
      <c r="F312" s="29">
        <v>1139.3464736215374</v>
      </c>
      <c r="G312" s="29">
        <v>1442.4374339561664</v>
      </c>
      <c r="H312" s="29">
        <v>1745.5283942907954</v>
      </c>
      <c r="I312" s="29">
        <v>2760.2620466965368</v>
      </c>
      <c r="J312" s="29">
        <v>1240.6160907221706</v>
      </c>
      <c r="L312"/>
      <c r="M312"/>
      <c r="N312"/>
      <c r="O312"/>
      <c r="P312"/>
      <c r="Q312"/>
      <c r="R312"/>
      <c r="S312"/>
      <c r="T312"/>
    </row>
    <row r="313" spans="2:20" x14ac:dyDescent="0.3">
      <c r="B313" s="27" t="s">
        <v>106</v>
      </c>
      <c r="C313" s="29">
        <v>109.93935743046997</v>
      </c>
      <c r="D313" s="29">
        <v>256.9109194690983</v>
      </c>
      <c r="E313" s="29">
        <v>403.11097724505657</v>
      </c>
      <c r="F313" s="29">
        <v>548.53953075834511</v>
      </c>
      <c r="G313" s="29">
        <v>694.73958853430327</v>
      </c>
      <c r="H313" s="29">
        <v>840.16814204759169</v>
      </c>
      <c r="I313" s="29">
        <v>1295.4669827735079</v>
      </c>
      <c r="J313" s="29">
        <v>592.69649975119614</v>
      </c>
      <c r="L313"/>
      <c r="M313"/>
      <c r="N313"/>
      <c r="O313"/>
      <c r="P313"/>
      <c r="Q313"/>
      <c r="R313"/>
      <c r="S313"/>
      <c r="T313"/>
    </row>
    <row r="360" spans="2:20" x14ac:dyDescent="0.3">
      <c r="B360" s="26" t="s">
        <v>104</v>
      </c>
      <c r="C360" s="1" t="s" vm="7">
        <v>87</v>
      </c>
    </row>
    <row r="361" spans="2:20" x14ac:dyDescent="0.3">
      <c r="B361" s="26" t="s">
        <v>105</v>
      </c>
      <c r="C361" s="1" t="s" vm="6">
        <v>111</v>
      </c>
    </row>
    <row r="363" spans="2:20" x14ac:dyDescent="0.3">
      <c r="B363" s="26" t="s">
        <v>110</v>
      </c>
      <c r="C363" s="26" t="s">
        <v>0</v>
      </c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</row>
    <row r="364" spans="2:20" x14ac:dyDescent="0.3">
      <c r="B364" s="26" t="s">
        <v>112</v>
      </c>
      <c r="C364" s="1" t="s">
        <v>113</v>
      </c>
      <c r="D364" s="1" t="s">
        <v>114</v>
      </c>
      <c r="E364" s="5" t="s">
        <v>106</v>
      </c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</row>
    <row r="365" spans="2:20" x14ac:dyDescent="0.3">
      <c r="B365" s="27">
        <v>60</v>
      </c>
      <c r="C365" s="29">
        <v>257.90382562506306</v>
      </c>
      <c r="D365" s="29">
        <v>365.18522494276226</v>
      </c>
      <c r="E365" s="5">
        <v>311.54452528391255</v>
      </c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</row>
    <row r="366" spans="2:20" x14ac:dyDescent="0.3">
      <c r="B366" s="27">
        <v>80</v>
      </c>
      <c r="C366" s="29">
        <v>343.87176750008399</v>
      </c>
      <c r="D366" s="29">
        <v>486.91363325701627</v>
      </c>
      <c r="E366" s="29">
        <v>415.39270037855016</v>
      </c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</row>
    <row r="367" spans="2:20" x14ac:dyDescent="0.3">
      <c r="B367" s="27">
        <v>100</v>
      </c>
      <c r="C367" s="29">
        <v>429.8397093751052</v>
      </c>
      <c r="D367" s="29">
        <v>608.64204157127028</v>
      </c>
      <c r="E367" s="29">
        <v>519.24087547318743</v>
      </c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</row>
    <row r="368" spans="2:20" x14ac:dyDescent="0.3">
      <c r="B368" s="27">
        <v>150</v>
      </c>
      <c r="C368" s="29">
        <v>644.75956406265755</v>
      </c>
      <c r="D368" s="29">
        <v>912.96306235690565</v>
      </c>
      <c r="E368" s="29">
        <v>778.86131320978131</v>
      </c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</row>
    <row r="369" spans="2:20" x14ac:dyDescent="0.3">
      <c r="B369" s="27">
        <v>200</v>
      </c>
      <c r="C369" s="29">
        <v>859.6794187502104</v>
      </c>
      <c r="D369" s="29">
        <v>1217.2840831425406</v>
      </c>
      <c r="E369" s="29">
        <v>1038.4817509463749</v>
      </c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</row>
    <row r="370" spans="2:20" x14ac:dyDescent="0.3">
      <c r="B370" s="27">
        <v>250</v>
      </c>
      <c r="C370" s="29">
        <v>1074.5992734377623</v>
      </c>
      <c r="D370" s="29">
        <v>1521.6051039281765</v>
      </c>
      <c r="E370" s="29">
        <v>1298.1021886829687</v>
      </c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</row>
    <row r="371" spans="2:20" x14ac:dyDescent="0.3">
      <c r="B371" s="27" t="s">
        <v>106</v>
      </c>
      <c r="C371" s="29">
        <v>601.77559312514643</v>
      </c>
      <c r="D371" s="29">
        <v>852.09885819977933</v>
      </c>
      <c r="E371" s="29">
        <v>726.93722566246277</v>
      </c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</row>
    <row r="372" spans="2:20" x14ac:dyDescent="0.3"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</row>
    <row r="373" spans="2:20" x14ac:dyDescent="0.3"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</row>
    <row r="374" spans="2:20" x14ac:dyDescent="0.3"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</row>
    <row r="375" spans="2:20" x14ac:dyDescent="0.3"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</row>
    <row r="376" spans="2:20" x14ac:dyDescent="0.3"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</row>
    <row r="377" spans="2:20" x14ac:dyDescent="0.3"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</row>
    <row r="378" spans="2:20" x14ac:dyDescent="0.3"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</row>
    <row r="379" spans="2:20" x14ac:dyDescent="0.3"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</row>
    <row r="380" spans="2:20" x14ac:dyDescent="0.3"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</row>
    <row r="381" spans="2:20" x14ac:dyDescent="0.3"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</row>
    <row r="382" spans="2:20" x14ac:dyDescent="0.3"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</row>
    <row r="383" spans="2:20" x14ac:dyDescent="0.3"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</row>
  </sheetData>
  <pageMargins left="0.7" right="0.7" top="0.75" bottom="0.75" header="0.3" footer="0.3"/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4073DF-2F2D-413A-8A94-8D0F07445529}">
  <dimension ref="B1:T409"/>
  <sheetViews>
    <sheetView topLeftCell="A307" zoomScale="85" zoomScaleNormal="85" workbookViewId="0">
      <selection activeCell="R313" sqref="R313"/>
    </sheetView>
  </sheetViews>
  <sheetFormatPr defaultRowHeight="16.5" x14ac:dyDescent="0.3"/>
  <cols>
    <col min="1" max="1" width="9.140625" style="1"/>
    <col min="2" max="2" width="25.5703125" style="1" customWidth="1"/>
    <col min="3" max="3" width="12.5703125" style="1" customWidth="1"/>
    <col min="4" max="11" width="9.140625" style="1"/>
    <col min="12" max="12" width="25.42578125" style="1" customWidth="1"/>
    <col min="13" max="16384" width="9.140625" style="1"/>
  </cols>
  <sheetData>
    <row r="1" spans="2:20" x14ac:dyDescent="0.3">
      <c r="B1" s="26" t="s">
        <v>104</v>
      </c>
      <c r="C1" s="1" t="s" vm="8">
        <v>90</v>
      </c>
      <c r="L1" s="26" t="s">
        <v>104</v>
      </c>
      <c r="M1" s="1" t="s" vm="8">
        <v>90</v>
      </c>
    </row>
    <row r="3" spans="2:20" x14ac:dyDescent="0.3">
      <c r="B3" s="26" t="s">
        <v>110</v>
      </c>
      <c r="C3" s="26" t="s">
        <v>107</v>
      </c>
      <c r="L3" s="26" t="s">
        <v>110</v>
      </c>
      <c r="M3" s="26" t="s">
        <v>107</v>
      </c>
    </row>
    <row r="4" spans="2:20" x14ac:dyDescent="0.3">
      <c r="B4" s="26" t="s">
        <v>108</v>
      </c>
      <c r="C4" s="5" t="s">
        <v>5</v>
      </c>
      <c r="D4" s="5" t="s">
        <v>6</v>
      </c>
      <c r="E4" s="5" t="s">
        <v>7</v>
      </c>
      <c r="F4" s="5" t="s">
        <v>8</v>
      </c>
      <c r="G4" s="5" t="s">
        <v>9</v>
      </c>
      <c r="H4" s="5" t="s">
        <v>10</v>
      </c>
      <c r="I4" s="5" t="s">
        <v>11</v>
      </c>
      <c r="J4" s="5" t="s">
        <v>106</v>
      </c>
      <c r="L4" s="26" t="s">
        <v>109</v>
      </c>
      <c r="M4" s="5" t="s">
        <v>5</v>
      </c>
      <c r="N4" s="5" t="s">
        <v>6</v>
      </c>
      <c r="O4" s="5" t="s">
        <v>7</v>
      </c>
      <c r="P4" s="5" t="s">
        <v>8</v>
      </c>
      <c r="Q4" s="5" t="s">
        <v>9</v>
      </c>
      <c r="R4" s="5" t="s">
        <v>10</v>
      </c>
      <c r="S4" s="5" t="s">
        <v>11</v>
      </c>
      <c r="T4" s="5" t="s">
        <v>106</v>
      </c>
    </row>
    <row r="5" spans="2:20" x14ac:dyDescent="0.3">
      <c r="B5" s="27">
        <v>60</v>
      </c>
      <c r="C5" s="5"/>
      <c r="D5" s="5"/>
      <c r="E5" s="5"/>
      <c r="F5" s="5"/>
      <c r="G5" s="5"/>
      <c r="H5" s="5"/>
      <c r="I5" s="5"/>
      <c r="J5" s="5"/>
      <c r="L5" s="27" t="s">
        <v>3</v>
      </c>
      <c r="M5" s="5"/>
      <c r="N5" s="5"/>
      <c r="O5" s="5"/>
      <c r="P5" s="5"/>
      <c r="Q5" s="5"/>
      <c r="R5" s="5"/>
      <c r="S5" s="5"/>
      <c r="T5" s="5"/>
    </row>
    <row r="6" spans="2:20" x14ac:dyDescent="0.3">
      <c r="B6" s="28" t="s">
        <v>3</v>
      </c>
      <c r="C6" s="29">
        <v>59.091936587710578</v>
      </c>
      <c r="D6" s="29">
        <v>137.38875256642709</v>
      </c>
      <c r="E6" s="29">
        <v>215.68556854514355</v>
      </c>
      <c r="F6" s="29">
        <v>292.99751891406493</v>
      </c>
      <c r="G6" s="29">
        <v>371.29433489278142</v>
      </c>
      <c r="H6" s="29">
        <v>448.60628526170262</v>
      </c>
      <c r="I6" s="29">
        <v>667.11812104520516</v>
      </c>
      <c r="J6" s="29">
        <v>313.16893111614792</v>
      </c>
      <c r="K6" s="1">
        <f>GETPIVOTDATA("[Measures].[Average of náklady na ETS2 [€/rok s DPH]]]",$B$3,"[Spolu].[typ budovy]","[Spolu].[typ budovy].&amp;[byt]","[Spolu].[energetická trieda]","[Spolu].[energetická trieda].&amp;[G]","[Spolu].[vykur. podl. plocha [m²]]]","[Spolu].[vykur. podl. plocha [m²]]].&amp;[60]")/GETPIVOTDATA("[Measures].[Average of náklady na ETS2 [€/rok s DPH]]]",$B$3,"[Spolu].[typ budovy]","[Spolu].[typ budovy].&amp;[byt]","[Spolu].[energetická trieda]","[Spolu].[energetická trieda].&amp;[F]","[Spolu].[vykur. podl. plocha [m²]]]","[Spolu].[vykur. podl. plocha [m²]]].&amp;[60]")</f>
        <v>1.4870904464836681</v>
      </c>
      <c r="L6" s="28">
        <v>60</v>
      </c>
      <c r="M6" s="29">
        <v>59.091936587710578</v>
      </c>
      <c r="N6" s="29">
        <v>137.38875256642709</v>
      </c>
      <c r="O6" s="29">
        <v>215.68556854514355</v>
      </c>
      <c r="P6" s="29">
        <v>292.99751891406493</v>
      </c>
      <c r="Q6" s="29">
        <v>371.29433489278142</v>
      </c>
      <c r="R6" s="29">
        <v>448.60628526170262</v>
      </c>
      <c r="S6" s="29">
        <v>667.11812104520516</v>
      </c>
      <c r="T6" s="29">
        <v>313.16893111614792</v>
      </c>
    </row>
    <row r="7" spans="2:20" x14ac:dyDescent="0.3">
      <c r="B7" s="28" t="s">
        <v>1</v>
      </c>
      <c r="C7" s="29">
        <v>81.251412808102046</v>
      </c>
      <c r="D7" s="29">
        <v>190.57149549536655</v>
      </c>
      <c r="E7" s="29">
        <v>298.906712572836</v>
      </c>
      <c r="F7" s="29">
        <v>407.24192965030528</v>
      </c>
      <c r="G7" s="29">
        <v>515.57714672777468</v>
      </c>
      <c r="H7" s="29">
        <v>623.91236380524401</v>
      </c>
      <c r="I7" s="29">
        <v>986.61335095385141</v>
      </c>
      <c r="J7" s="29">
        <v>443.43920171621147</v>
      </c>
      <c r="L7" s="28">
        <v>80</v>
      </c>
      <c r="M7" s="29">
        <v>78.789248783614099</v>
      </c>
      <c r="N7" s="29">
        <v>183.18500342190276</v>
      </c>
      <c r="O7" s="29">
        <v>287.58075806019144</v>
      </c>
      <c r="P7" s="29">
        <v>390.66335855208661</v>
      </c>
      <c r="Q7" s="29">
        <v>495.05911319037511</v>
      </c>
      <c r="R7" s="29">
        <v>598.14171368227028</v>
      </c>
      <c r="S7" s="29">
        <v>889.49082806027377</v>
      </c>
      <c r="T7" s="29">
        <v>417.55857482153033</v>
      </c>
    </row>
    <row r="8" spans="2:20" x14ac:dyDescent="0.3">
      <c r="B8" s="27">
        <v>80</v>
      </c>
      <c r="C8" s="5"/>
      <c r="D8" s="5"/>
      <c r="E8" s="5"/>
      <c r="F8" s="5"/>
      <c r="G8" s="5"/>
      <c r="H8" s="5"/>
      <c r="I8" s="5"/>
      <c r="J8" s="5"/>
      <c r="L8" s="28">
        <v>100</v>
      </c>
      <c r="M8" s="29">
        <v>98.486560979517606</v>
      </c>
      <c r="N8" s="29">
        <v>228.98125427737844</v>
      </c>
      <c r="O8" s="29">
        <v>359.47594757523916</v>
      </c>
      <c r="P8" s="29">
        <v>488.32919819010806</v>
      </c>
      <c r="Q8" s="29">
        <v>618.82389148796904</v>
      </c>
      <c r="R8" s="29">
        <v>747.67714210283782</v>
      </c>
      <c r="S8" s="29">
        <v>1111.8635350753418</v>
      </c>
      <c r="T8" s="29">
        <v>521.94821852691314</v>
      </c>
    </row>
    <row r="9" spans="2:20" x14ac:dyDescent="0.3">
      <c r="B9" s="28" t="s">
        <v>3</v>
      </c>
      <c r="C9" s="29">
        <v>78.789248783614099</v>
      </c>
      <c r="D9" s="29">
        <v>183.18500342190276</v>
      </c>
      <c r="E9" s="29">
        <v>287.58075806019144</v>
      </c>
      <c r="F9" s="29">
        <v>390.66335855208661</v>
      </c>
      <c r="G9" s="29">
        <v>495.05911319037511</v>
      </c>
      <c r="H9" s="29">
        <v>598.14171368227028</v>
      </c>
      <c r="I9" s="29">
        <v>889.49082806027377</v>
      </c>
      <c r="J9" s="29">
        <v>417.55857482153033</v>
      </c>
      <c r="L9" s="28">
        <v>150</v>
      </c>
      <c r="M9" s="29">
        <v>147.72984146927644</v>
      </c>
      <c r="N9" s="29">
        <v>343.47188141606773</v>
      </c>
      <c r="O9" s="29">
        <v>539.21392136285897</v>
      </c>
      <c r="P9" s="29">
        <v>732.49379728516226</v>
      </c>
      <c r="Q9" s="29">
        <v>928.2358372319535</v>
      </c>
      <c r="R9" s="29">
        <v>1121.5157131542567</v>
      </c>
      <c r="S9" s="29">
        <v>1667.7953026130131</v>
      </c>
      <c r="T9" s="29">
        <v>782.92232779036988</v>
      </c>
    </row>
    <row r="10" spans="2:20" x14ac:dyDescent="0.3">
      <c r="B10" s="28" t="s">
        <v>1</v>
      </c>
      <c r="C10" s="29">
        <v>108.33521707746937</v>
      </c>
      <c r="D10" s="29">
        <v>254.09532732715545</v>
      </c>
      <c r="E10" s="29">
        <v>398.54228343044804</v>
      </c>
      <c r="F10" s="29">
        <v>542.98923953374037</v>
      </c>
      <c r="G10" s="29">
        <v>687.43619563703282</v>
      </c>
      <c r="H10" s="29">
        <v>831.8831517403255</v>
      </c>
      <c r="I10" s="29">
        <v>1315.4844679384685</v>
      </c>
      <c r="J10" s="29">
        <v>591.25226895494882</v>
      </c>
      <c r="L10" s="28">
        <v>200</v>
      </c>
      <c r="M10" s="29">
        <v>196.97312195903521</v>
      </c>
      <c r="N10" s="29">
        <v>457.96250855475688</v>
      </c>
      <c r="O10" s="29">
        <v>718.95189515047832</v>
      </c>
      <c r="P10" s="29">
        <v>976.65839638021612</v>
      </c>
      <c r="Q10" s="29">
        <v>1237.6477829759381</v>
      </c>
      <c r="R10" s="29">
        <v>1495.3542842056756</v>
      </c>
      <c r="S10" s="29">
        <v>2223.7270701506836</v>
      </c>
      <c r="T10" s="29">
        <v>1043.8964370538263</v>
      </c>
    </row>
    <row r="11" spans="2:20" x14ac:dyDescent="0.3">
      <c r="B11" s="27">
        <v>100</v>
      </c>
      <c r="C11" s="5"/>
      <c r="D11" s="5"/>
      <c r="E11" s="5"/>
      <c r="F11" s="5"/>
      <c r="G11" s="5"/>
      <c r="H11" s="5"/>
      <c r="I11" s="5"/>
      <c r="J11" s="5"/>
      <c r="L11" s="28">
        <v>250</v>
      </c>
      <c r="M11" s="29">
        <v>246.2164024487941</v>
      </c>
      <c r="N11" s="29">
        <v>572.45313569344614</v>
      </c>
      <c r="O11" s="29">
        <v>898.68986893809824</v>
      </c>
      <c r="P11" s="29">
        <v>1220.8229954752701</v>
      </c>
      <c r="Q11" s="29">
        <v>1547.0597287199223</v>
      </c>
      <c r="R11" s="29">
        <v>1869.1928552570951</v>
      </c>
      <c r="S11" s="29">
        <v>2779.6588376883551</v>
      </c>
      <c r="T11" s="29">
        <v>1304.8705463172835</v>
      </c>
    </row>
    <row r="12" spans="2:20" x14ac:dyDescent="0.3">
      <c r="B12" s="28" t="s">
        <v>3</v>
      </c>
      <c r="C12" s="29">
        <v>98.486560979517606</v>
      </c>
      <c r="D12" s="29">
        <v>228.98125427737844</v>
      </c>
      <c r="E12" s="29">
        <v>359.47594757523916</v>
      </c>
      <c r="F12" s="29">
        <v>488.32919819010806</v>
      </c>
      <c r="G12" s="29">
        <v>618.82389148796904</v>
      </c>
      <c r="H12" s="29">
        <v>747.67714210283782</v>
      </c>
      <c r="I12" s="29">
        <v>1111.8635350753418</v>
      </c>
      <c r="J12" s="29">
        <v>521.94821852691314</v>
      </c>
      <c r="L12" s="27" t="s">
        <v>1</v>
      </c>
      <c r="M12" s="5"/>
      <c r="N12" s="5"/>
      <c r="O12" s="5"/>
      <c r="P12" s="5"/>
      <c r="Q12" s="5"/>
      <c r="R12" s="5"/>
      <c r="S12" s="5"/>
      <c r="T12" s="5"/>
    </row>
    <row r="13" spans="2:20" x14ac:dyDescent="0.3">
      <c r="B13" s="28" t="s">
        <v>1</v>
      </c>
      <c r="C13" s="29">
        <v>135.4190213468367</v>
      </c>
      <c r="D13" s="29">
        <v>317.6191591589444</v>
      </c>
      <c r="E13" s="29">
        <v>498.17785428805996</v>
      </c>
      <c r="F13" s="29">
        <v>678.73654941717552</v>
      </c>
      <c r="G13" s="29">
        <v>859.29524454629109</v>
      </c>
      <c r="H13" s="29">
        <v>1039.853939675407</v>
      </c>
      <c r="I13" s="29">
        <v>1644.3555849230856</v>
      </c>
      <c r="J13" s="29">
        <v>739.06533619368531</v>
      </c>
      <c r="L13" s="28">
        <v>60</v>
      </c>
      <c r="M13" s="29">
        <v>81.251412808102046</v>
      </c>
      <c r="N13" s="29">
        <v>190.57149549536655</v>
      </c>
      <c r="O13" s="29">
        <v>298.906712572836</v>
      </c>
      <c r="P13" s="29">
        <v>407.24192965030528</v>
      </c>
      <c r="Q13" s="29">
        <v>515.57714672777468</v>
      </c>
      <c r="R13" s="29">
        <v>623.91236380524401</v>
      </c>
      <c r="S13" s="29">
        <v>986.61335095385141</v>
      </c>
      <c r="T13" s="29">
        <v>443.43920171621147</v>
      </c>
    </row>
    <row r="14" spans="2:20" x14ac:dyDescent="0.3">
      <c r="B14" s="27">
        <v>150</v>
      </c>
      <c r="C14" s="5"/>
      <c r="D14" s="5"/>
      <c r="E14" s="5"/>
      <c r="F14" s="5"/>
      <c r="G14" s="5"/>
      <c r="H14" s="5"/>
      <c r="I14" s="5"/>
      <c r="J14" s="5"/>
      <c r="L14" s="28">
        <v>80</v>
      </c>
      <c r="M14" s="29">
        <v>108.33521707746937</v>
      </c>
      <c r="N14" s="29">
        <v>254.09532732715545</v>
      </c>
      <c r="O14" s="29">
        <v>398.54228343044804</v>
      </c>
      <c r="P14" s="29">
        <v>542.98923953374037</v>
      </c>
      <c r="Q14" s="29">
        <v>687.43619563703282</v>
      </c>
      <c r="R14" s="29">
        <v>831.8831517403255</v>
      </c>
      <c r="S14" s="29">
        <v>1315.4844679384685</v>
      </c>
      <c r="T14" s="29">
        <v>591.25226895494882</v>
      </c>
    </row>
    <row r="15" spans="2:20" x14ac:dyDescent="0.3">
      <c r="B15" s="28" t="s">
        <v>3</v>
      </c>
      <c r="C15" s="29">
        <v>147.72984146927644</v>
      </c>
      <c r="D15" s="29">
        <v>343.47188141606773</v>
      </c>
      <c r="E15" s="29">
        <v>539.21392136285897</v>
      </c>
      <c r="F15" s="29">
        <v>732.49379728516226</v>
      </c>
      <c r="G15" s="29">
        <v>928.2358372319535</v>
      </c>
      <c r="H15" s="29">
        <v>1121.5157131542567</v>
      </c>
      <c r="I15" s="29">
        <v>1667.7953026130131</v>
      </c>
      <c r="J15" s="29">
        <v>782.92232779036988</v>
      </c>
      <c r="L15" s="28">
        <v>100</v>
      </c>
      <c r="M15" s="29">
        <v>135.4190213468367</v>
      </c>
      <c r="N15" s="29">
        <v>317.6191591589444</v>
      </c>
      <c r="O15" s="29">
        <v>498.17785428805996</v>
      </c>
      <c r="P15" s="29">
        <v>678.73654941717552</v>
      </c>
      <c r="Q15" s="29">
        <v>859.29524454629109</v>
      </c>
      <c r="R15" s="29">
        <v>1039.853939675407</v>
      </c>
      <c r="S15" s="29">
        <v>1644.3555849230856</v>
      </c>
      <c r="T15" s="29">
        <v>739.06533619368531</v>
      </c>
    </row>
    <row r="16" spans="2:20" x14ac:dyDescent="0.3">
      <c r="B16" s="28" t="s">
        <v>1</v>
      </c>
      <c r="C16" s="29">
        <v>203.12853202025508</v>
      </c>
      <c r="D16" s="29">
        <v>476.42873873841643</v>
      </c>
      <c r="E16" s="29">
        <v>747.26678143208983</v>
      </c>
      <c r="F16" s="29">
        <v>1018.1048241257632</v>
      </c>
      <c r="G16" s="29">
        <v>1288.9428668194366</v>
      </c>
      <c r="H16" s="29">
        <v>1559.7809095131101</v>
      </c>
      <c r="I16" s="29">
        <v>2466.5333773846282</v>
      </c>
      <c r="J16" s="29">
        <v>1108.5980042905287</v>
      </c>
      <c r="L16" s="28">
        <v>150</v>
      </c>
      <c r="M16" s="29">
        <v>203.12853202025508</v>
      </c>
      <c r="N16" s="29">
        <v>476.42873873841643</v>
      </c>
      <c r="O16" s="29">
        <v>747.26678143208983</v>
      </c>
      <c r="P16" s="29">
        <v>1018.1048241257632</v>
      </c>
      <c r="Q16" s="29">
        <v>1288.9428668194366</v>
      </c>
      <c r="R16" s="29">
        <v>1559.7809095131101</v>
      </c>
      <c r="S16" s="29">
        <v>2466.5333773846282</v>
      </c>
      <c r="T16" s="29">
        <v>1108.5980042905287</v>
      </c>
    </row>
    <row r="17" spans="2:20" x14ac:dyDescent="0.3">
      <c r="B17" s="27">
        <v>200</v>
      </c>
      <c r="C17" s="5"/>
      <c r="D17" s="5"/>
      <c r="E17" s="5"/>
      <c r="F17" s="5"/>
      <c r="G17" s="5"/>
      <c r="H17" s="5"/>
      <c r="I17" s="5"/>
      <c r="J17" s="5"/>
      <c r="L17" s="28">
        <v>200</v>
      </c>
      <c r="M17" s="29">
        <v>270.8380426936734</v>
      </c>
      <c r="N17" s="29">
        <v>635.2383183178888</v>
      </c>
      <c r="O17" s="29">
        <v>996.35570857611992</v>
      </c>
      <c r="P17" s="29">
        <v>1357.473098834351</v>
      </c>
      <c r="Q17" s="29">
        <v>1718.5904890925822</v>
      </c>
      <c r="R17" s="29">
        <v>2079.707879350814</v>
      </c>
      <c r="S17" s="29">
        <v>3288.7111698461713</v>
      </c>
      <c r="T17" s="29">
        <v>1478.1306723873706</v>
      </c>
    </row>
    <row r="18" spans="2:20" x14ac:dyDescent="0.3">
      <c r="B18" s="28" t="s">
        <v>3</v>
      </c>
      <c r="C18" s="29">
        <v>196.97312195903521</v>
      </c>
      <c r="D18" s="29">
        <v>457.96250855475688</v>
      </c>
      <c r="E18" s="29">
        <v>718.95189515047832</v>
      </c>
      <c r="F18" s="29">
        <v>976.65839638021612</v>
      </c>
      <c r="G18" s="29">
        <v>1237.6477829759381</v>
      </c>
      <c r="H18" s="29">
        <v>1495.3542842056756</v>
      </c>
      <c r="I18" s="29">
        <v>2223.7270701506836</v>
      </c>
      <c r="J18" s="29">
        <v>1043.8964370538263</v>
      </c>
      <c r="L18" s="28">
        <v>250</v>
      </c>
      <c r="M18" s="29">
        <v>338.54755336709184</v>
      </c>
      <c r="N18" s="29">
        <v>794.04789789736083</v>
      </c>
      <c r="O18" s="29">
        <v>1245.4446357201498</v>
      </c>
      <c r="P18" s="29">
        <v>1696.841373542939</v>
      </c>
      <c r="Q18" s="29">
        <v>2148.2381113657279</v>
      </c>
      <c r="R18" s="29">
        <v>2599.6348491885169</v>
      </c>
      <c r="S18" s="29">
        <v>4110.8889623077139</v>
      </c>
      <c r="T18" s="29">
        <v>1847.6633404842153</v>
      </c>
    </row>
    <row r="19" spans="2:20" x14ac:dyDescent="0.3">
      <c r="B19" s="28" t="s">
        <v>1</v>
      </c>
      <c r="C19" s="29">
        <v>270.8380426936734</v>
      </c>
      <c r="D19" s="29">
        <v>635.2383183178888</v>
      </c>
      <c r="E19" s="29">
        <v>996.35570857611992</v>
      </c>
      <c r="F19" s="29">
        <v>1357.473098834351</v>
      </c>
      <c r="G19" s="29">
        <v>1718.5904890925822</v>
      </c>
      <c r="H19" s="29">
        <v>2079.707879350814</v>
      </c>
      <c r="I19" s="29">
        <v>3288.7111698461713</v>
      </c>
      <c r="J19" s="29">
        <v>1478.1306723873706</v>
      </c>
      <c r="L19" s="27" t="s">
        <v>106</v>
      </c>
      <c r="M19" s="29">
        <v>163.73390762844809</v>
      </c>
      <c r="N19" s="29">
        <v>382.62028940542575</v>
      </c>
      <c r="O19" s="29">
        <v>600.35766130430932</v>
      </c>
      <c r="P19" s="29">
        <v>816.94602332509874</v>
      </c>
      <c r="Q19" s="29">
        <v>1034.6833952239824</v>
      </c>
      <c r="R19" s="29">
        <v>1251.2717572447712</v>
      </c>
      <c r="S19" s="29">
        <v>1929.3533839989</v>
      </c>
      <c r="T19" s="29">
        <v>882.70948830441921</v>
      </c>
    </row>
    <row r="20" spans="2:20" x14ac:dyDescent="0.3">
      <c r="B20" s="27">
        <v>250</v>
      </c>
      <c r="C20" s="5"/>
      <c r="D20" s="5"/>
      <c r="E20" s="5"/>
      <c r="F20" s="5"/>
      <c r="G20" s="5"/>
      <c r="H20" s="5"/>
      <c r="I20" s="5"/>
      <c r="J20" s="5"/>
      <c r="L20"/>
      <c r="M20"/>
      <c r="N20"/>
      <c r="O20"/>
      <c r="P20"/>
      <c r="Q20"/>
      <c r="R20"/>
      <c r="S20"/>
      <c r="T20"/>
    </row>
    <row r="21" spans="2:20" x14ac:dyDescent="0.3">
      <c r="B21" s="28" t="s">
        <v>3</v>
      </c>
      <c r="C21" s="29">
        <v>246.2164024487941</v>
      </c>
      <c r="D21" s="29">
        <v>572.45313569344614</v>
      </c>
      <c r="E21" s="29">
        <v>898.68986893809824</v>
      </c>
      <c r="F21" s="29">
        <v>1220.8229954752701</v>
      </c>
      <c r="G21" s="29">
        <v>1547.0597287199223</v>
      </c>
      <c r="H21" s="29">
        <v>1869.1928552570951</v>
      </c>
      <c r="I21" s="29">
        <v>2779.6588376883551</v>
      </c>
      <c r="J21" s="29">
        <v>1304.8705463172835</v>
      </c>
      <c r="L21"/>
      <c r="M21"/>
      <c r="N21"/>
      <c r="O21"/>
      <c r="P21"/>
      <c r="Q21"/>
      <c r="R21"/>
      <c r="S21"/>
      <c r="T21"/>
    </row>
    <row r="22" spans="2:20" x14ac:dyDescent="0.3">
      <c r="B22" s="28" t="s">
        <v>1</v>
      </c>
      <c r="C22" s="29">
        <v>338.54755336709184</v>
      </c>
      <c r="D22" s="29">
        <v>794.04789789736083</v>
      </c>
      <c r="E22" s="29">
        <v>1245.4446357201498</v>
      </c>
      <c r="F22" s="29">
        <v>1696.841373542939</v>
      </c>
      <c r="G22" s="29">
        <v>2148.2381113657279</v>
      </c>
      <c r="H22" s="29">
        <v>2599.6348491885169</v>
      </c>
      <c r="I22" s="29">
        <v>4110.8889623077139</v>
      </c>
      <c r="J22" s="29">
        <v>1847.6633404842153</v>
      </c>
      <c r="L22"/>
      <c r="M22"/>
      <c r="N22"/>
      <c r="O22"/>
      <c r="P22"/>
      <c r="Q22"/>
      <c r="R22"/>
      <c r="S22"/>
      <c r="T22"/>
    </row>
    <row r="23" spans="2:20" x14ac:dyDescent="0.3">
      <c r="B23" s="27" t="s">
        <v>106</v>
      </c>
      <c r="C23" s="29">
        <v>163.73390762844809</v>
      </c>
      <c r="D23" s="29">
        <v>382.62028940542575</v>
      </c>
      <c r="E23" s="29">
        <v>600.35766130430932</v>
      </c>
      <c r="F23" s="29">
        <v>816.94602332509874</v>
      </c>
      <c r="G23" s="29">
        <v>1034.6833952239824</v>
      </c>
      <c r="H23" s="29">
        <v>1251.2717572447712</v>
      </c>
      <c r="I23" s="29">
        <v>1929.3533839989</v>
      </c>
      <c r="J23" s="29">
        <v>882.70948830441921</v>
      </c>
      <c r="L23"/>
      <c r="M23"/>
      <c r="N23"/>
      <c r="O23"/>
      <c r="P23"/>
      <c r="Q23"/>
      <c r="R23"/>
      <c r="S23"/>
      <c r="T23"/>
    </row>
    <row r="76" spans="2:20" x14ac:dyDescent="0.3">
      <c r="B76" s="26" t="s">
        <v>104</v>
      </c>
      <c r="C76" s="1" t="s" vm="8">
        <v>90</v>
      </c>
      <c r="L76" s="26" t="s">
        <v>104</v>
      </c>
      <c r="M76" s="1" t="s" vm="8">
        <v>90</v>
      </c>
    </row>
    <row r="77" spans="2:20" x14ac:dyDescent="0.3">
      <c r="B77" s="26" t="s">
        <v>105</v>
      </c>
      <c r="C77" s="1" t="s" vm="2">
        <v>19</v>
      </c>
      <c r="L77" s="26" t="s">
        <v>105</v>
      </c>
      <c r="M77" s="1" t="s" vm="2">
        <v>19</v>
      </c>
    </row>
    <row r="79" spans="2:20" x14ac:dyDescent="0.3">
      <c r="B79" s="26" t="s">
        <v>110</v>
      </c>
      <c r="C79" s="26" t="s">
        <v>107</v>
      </c>
      <c r="L79" s="26" t="s">
        <v>110</v>
      </c>
      <c r="M79" s="26" t="s">
        <v>107</v>
      </c>
    </row>
    <row r="80" spans="2:20" x14ac:dyDescent="0.3">
      <c r="B80" s="26" t="s">
        <v>108</v>
      </c>
      <c r="C80" s="5" t="s">
        <v>5</v>
      </c>
      <c r="D80" s="5" t="s">
        <v>6</v>
      </c>
      <c r="E80" s="5" t="s">
        <v>7</v>
      </c>
      <c r="F80" s="5" t="s">
        <v>8</v>
      </c>
      <c r="G80" s="5" t="s">
        <v>9</v>
      </c>
      <c r="H80" s="5" t="s">
        <v>10</v>
      </c>
      <c r="I80" s="5" t="s">
        <v>11</v>
      </c>
      <c r="J80" s="5" t="s">
        <v>106</v>
      </c>
      <c r="L80" s="26" t="s">
        <v>109</v>
      </c>
      <c r="M80" s="5" t="s">
        <v>5</v>
      </c>
      <c r="N80" s="5" t="s">
        <v>6</v>
      </c>
      <c r="O80" s="5" t="s">
        <v>7</v>
      </c>
      <c r="P80" s="5" t="s">
        <v>8</v>
      </c>
      <c r="Q80" s="5" t="s">
        <v>9</v>
      </c>
      <c r="R80" s="5" t="s">
        <v>10</v>
      </c>
      <c r="S80" s="5" t="s">
        <v>11</v>
      </c>
      <c r="T80" s="5" t="s">
        <v>106</v>
      </c>
    </row>
    <row r="81" spans="2:20" x14ac:dyDescent="0.3">
      <c r="B81" s="27">
        <v>60</v>
      </c>
      <c r="C81" s="5"/>
      <c r="D81" s="5"/>
      <c r="E81" s="5"/>
      <c r="F81" s="5"/>
      <c r="G81" s="5"/>
      <c r="H81" s="5"/>
      <c r="I81" s="5"/>
      <c r="J81" s="5"/>
      <c r="L81" s="27" t="s">
        <v>3</v>
      </c>
      <c r="M81" s="5"/>
      <c r="N81" s="5"/>
      <c r="O81" s="5"/>
      <c r="P81" s="5"/>
      <c r="Q81" s="5"/>
      <c r="R81" s="5"/>
      <c r="S81" s="5"/>
      <c r="T81" s="5"/>
    </row>
    <row r="82" spans="2:20" x14ac:dyDescent="0.3">
      <c r="B82" s="28" t="s">
        <v>3</v>
      </c>
      <c r="C82" s="29">
        <v>41.36205622193372</v>
      </c>
      <c r="D82" s="29">
        <v>96.166780715995898</v>
      </c>
      <c r="E82" s="29">
        <v>150.97150521005807</v>
      </c>
      <c r="F82" s="29">
        <v>205.08686210042137</v>
      </c>
      <c r="G82" s="29">
        <v>259.8915865944835</v>
      </c>
      <c r="H82" s="29">
        <v>314.00694348484677</v>
      </c>
      <c r="I82" s="29">
        <v>466.95672578585271</v>
      </c>
      <c r="J82" s="29">
        <v>219.20606573051313</v>
      </c>
      <c r="L82" s="28">
        <v>60</v>
      </c>
      <c r="M82" s="29">
        <v>41.36205622193372</v>
      </c>
      <c r="N82" s="29">
        <v>96.166780715995898</v>
      </c>
      <c r="O82" s="29">
        <v>150.97150521005807</v>
      </c>
      <c r="P82" s="29">
        <v>205.08686210042137</v>
      </c>
      <c r="Q82" s="29">
        <v>259.8915865944835</v>
      </c>
      <c r="R82" s="29">
        <v>314.00694348484677</v>
      </c>
      <c r="S82" s="29">
        <v>466.95672578585271</v>
      </c>
      <c r="T82" s="29">
        <v>219.20606573051313</v>
      </c>
    </row>
    <row r="83" spans="2:20" x14ac:dyDescent="0.3">
      <c r="B83" s="28" t="s">
        <v>1</v>
      </c>
      <c r="C83" s="29">
        <v>56.872827305158864</v>
      </c>
      <c r="D83" s="29">
        <v>133.39263131573622</v>
      </c>
      <c r="E83" s="29">
        <v>209.22306772261473</v>
      </c>
      <c r="F83" s="29">
        <v>285.05350412949315</v>
      </c>
      <c r="G83" s="29">
        <v>360.88394053637165</v>
      </c>
      <c r="H83" s="29">
        <v>436.71437694325004</v>
      </c>
      <c r="I83" s="29">
        <v>690.59095450174482</v>
      </c>
      <c r="J83" s="29">
        <v>310.39018606490993</v>
      </c>
      <c r="L83" s="28">
        <v>80</v>
      </c>
      <c r="M83" s="29">
        <v>55.149408295911627</v>
      </c>
      <c r="N83" s="29">
        <v>128.22237428799448</v>
      </c>
      <c r="O83" s="29">
        <v>201.29534028007743</v>
      </c>
      <c r="P83" s="29">
        <v>273.44914946722844</v>
      </c>
      <c r="Q83" s="29">
        <v>346.52211545931124</v>
      </c>
      <c r="R83" s="29">
        <v>418.67592464646236</v>
      </c>
      <c r="S83" s="29">
        <v>622.6089677144704</v>
      </c>
      <c r="T83" s="29">
        <v>292.27475430735092</v>
      </c>
    </row>
    <row r="84" spans="2:20" x14ac:dyDescent="0.3">
      <c r="B84" s="27">
        <v>80</v>
      </c>
      <c r="C84" s="5"/>
      <c r="D84" s="5"/>
      <c r="E84" s="5"/>
      <c r="F84" s="5"/>
      <c r="G84" s="5"/>
      <c r="H84" s="5"/>
      <c r="I84" s="5"/>
      <c r="J84" s="5"/>
      <c r="L84" s="28">
        <v>100</v>
      </c>
      <c r="M84" s="29">
        <v>68.936760369889527</v>
      </c>
      <c r="N84" s="29">
        <v>160.27796785999314</v>
      </c>
      <c r="O84" s="29">
        <v>251.61917535009675</v>
      </c>
      <c r="P84" s="29">
        <v>341.81143683403553</v>
      </c>
      <c r="Q84" s="29">
        <v>433.15264432413932</v>
      </c>
      <c r="R84" s="29">
        <v>523.3449058080779</v>
      </c>
      <c r="S84" s="29">
        <v>778.26120964308791</v>
      </c>
      <c r="T84" s="29">
        <v>365.34344288418862</v>
      </c>
    </row>
    <row r="85" spans="2:20" x14ac:dyDescent="0.3">
      <c r="B85" s="28" t="s">
        <v>3</v>
      </c>
      <c r="C85" s="29">
        <v>55.149408295911627</v>
      </c>
      <c r="D85" s="29">
        <v>128.22237428799448</v>
      </c>
      <c r="E85" s="29">
        <v>201.29534028007743</v>
      </c>
      <c r="F85" s="29">
        <v>273.44914946722844</v>
      </c>
      <c r="G85" s="29">
        <v>346.52211545931124</v>
      </c>
      <c r="H85" s="29">
        <v>418.67592464646236</v>
      </c>
      <c r="I85" s="29">
        <v>622.6089677144704</v>
      </c>
      <c r="J85" s="29">
        <v>292.27475430735092</v>
      </c>
      <c r="L85" s="28">
        <v>150</v>
      </c>
      <c r="M85" s="29">
        <v>103.40514055483429</v>
      </c>
      <c r="N85" s="29">
        <v>240.41695178998975</v>
      </c>
      <c r="O85" s="29">
        <v>377.42876302514514</v>
      </c>
      <c r="P85" s="29">
        <v>512.71715525105344</v>
      </c>
      <c r="Q85" s="29">
        <v>649.72896648620872</v>
      </c>
      <c r="R85" s="29">
        <v>785.01735871211679</v>
      </c>
      <c r="S85" s="29">
        <v>1167.3918144646316</v>
      </c>
      <c r="T85" s="29">
        <v>548.01516432628262</v>
      </c>
    </row>
    <row r="86" spans="2:20" x14ac:dyDescent="0.3">
      <c r="B86" s="28" t="s">
        <v>1</v>
      </c>
      <c r="C86" s="29">
        <v>75.830436406878462</v>
      </c>
      <c r="D86" s="29">
        <v>177.85684175431496</v>
      </c>
      <c r="E86" s="29">
        <v>278.96409029681962</v>
      </c>
      <c r="F86" s="29">
        <v>380.0713388393242</v>
      </c>
      <c r="G86" s="29">
        <v>481.17858738182878</v>
      </c>
      <c r="H86" s="29">
        <v>582.28583592433358</v>
      </c>
      <c r="I86" s="29">
        <v>920.78793933565964</v>
      </c>
      <c r="J86" s="29">
        <v>413.85358141987984</v>
      </c>
      <c r="L86" s="28">
        <v>200</v>
      </c>
      <c r="M86" s="29">
        <v>137.87352073977905</v>
      </c>
      <c r="N86" s="29">
        <v>320.55593571998628</v>
      </c>
      <c r="O86" s="29">
        <v>503.23835070019351</v>
      </c>
      <c r="P86" s="29">
        <v>683.62287366807107</v>
      </c>
      <c r="Q86" s="29">
        <v>866.30528864827863</v>
      </c>
      <c r="R86" s="29">
        <v>1046.6898116161558</v>
      </c>
      <c r="S86" s="29">
        <v>1556.5224192861758</v>
      </c>
      <c r="T86" s="29">
        <v>730.68688576837724</v>
      </c>
    </row>
    <row r="87" spans="2:20" x14ac:dyDescent="0.3">
      <c r="B87" s="27">
        <v>100</v>
      </c>
      <c r="C87" s="5"/>
      <c r="D87" s="5"/>
      <c r="E87" s="5"/>
      <c r="F87" s="5"/>
      <c r="G87" s="5"/>
      <c r="H87" s="5"/>
      <c r="I87" s="5"/>
      <c r="J87" s="5"/>
      <c r="L87" s="28">
        <v>250</v>
      </c>
      <c r="M87" s="29">
        <v>172.34190092472383</v>
      </c>
      <c r="N87" s="29">
        <v>400.69491964998286</v>
      </c>
      <c r="O87" s="29">
        <v>629.04793837524187</v>
      </c>
      <c r="P87" s="29">
        <v>854.5285920850888</v>
      </c>
      <c r="Q87" s="29">
        <v>1082.8816108103481</v>
      </c>
      <c r="R87" s="29">
        <v>1308.3622645201949</v>
      </c>
      <c r="S87" s="29">
        <v>1945.6530241077198</v>
      </c>
      <c r="T87" s="29">
        <v>913.35860721047152</v>
      </c>
    </row>
    <row r="88" spans="2:20" x14ac:dyDescent="0.3">
      <c r="B88" s="28" t="s">
        <v>3</v>
      </c>
      <c r="C88" s="29">
        <v>68.936760369889527</v>
      </c>
      <c r="D88" s="29">
        <v>160.27796785999314</v>
      </c>
      <c r="E88" s="29">
        <v>251.61917535009675</v>
      </c>
      <c r="F88" s="29">
        <v>341.81143683403553</v>
      </c>
      <c r="G88" s="29">
        <v>433.15264432413932</v>
      </c>
      <c r="H88" s="29">
        <v>523.3449058080779</v>
      </c>
      <c r="I88" s="29">
        <v>778.26120964308791</v>
      </c>
      <c r="J88" s="29">
        <v>365.34344288418862</v>
      </c>
      <c r="L88" s="27" t="s">
        <v>1</v>
      </c>
      <c r="M88" s="5"/>
      <c r="N88" s="5"/>
      <c r="O88" s="5"/>
      <c r="P88" s="5"/>
      <c r="Q88" s="5"/>
      <c r="R88" s="5"/>
      <c r="S88" s="5"/>
      <c r="T88" s="5"/>
    </row>
    <row r="89" spans="2:20" x14ac:dyDescent="0.3">
      <c r="B89" s="28" t="s">
        <v>1</v>
      </c>
      <c r="C89" s="29">
        <v>94.788045508598088</v>
      </c>
      <c r="D89" s="29">
        <v>222.32105219289375</v>
      </c>
      <c r="E89" s="29">
        <v>348.70511287102454</v>
      </c>
      <c r="F89" s="29">
        <v>475.08917354915519</v>
      </c>
      <c r="G89" s="29">
        <v>601.47323422728596</v>
      </c>
      <c r="H89" s="29">
        <v>727.85729490541689</v>
      </c>
      <c r="I89" s="29">
        <v>1150.9849241695747</v>
      </c>
      <c r="J89" s="29">
        <v>517.31697677484999</v>
      </c>
      <c r="L89" s="28">
        <v>60</v>
      </c>
      <c r="M89" s="29">
        <v>56.872827305158864</v>
      </c>
      <c r="N89" s="29">
        <v>133.39263131573622</v>
      </c>
      <c r="O89" s="29">
        <v>209.22306772261473</v>
      </c>
      <c r="P89" s="29">
        <v>285.05350412949315</v>
      </c>
      <c r="Q89" s="29">
        <v>360.88394053637165</v>
      </c>
      <c r="R89" s="29">
        <v>436.71437694325004</v>
      </c>
      <c r="S89" s="29">
        <v>690.59095450174482</v>
      </c>
      <c r="T89" s="29">
        <v>310.39018606490993</v>
      </c>
    </row>
    <row r="90" spans="2:20" x14ac:dyDescent="0.3">
      <c r="B90" s="27">
        <v>150</v>
      </c>
      <c r="C90" s="5"/>
      <c r="D90" s="5"/>
      <c r="E90" s="5"/>
      <c r="F90" s="5"/>
      <c r="G90" s="5"/>
      <c r="H90" s="5"/>
      <c r="I90" s="5"/>
      <c r="J90" s="5"/>
      <c r="L90" s="28">
        <v>80</v>
      </c>
      <c r="M90" s="29">
        <v>75.830436406878462</v>
      </c>
      <c r="N90" s="29">
        <v>177.85684175431496</v>
      </c>
      <c r="O90" s="29">
        <v>278.96409029681962</v>
      </c>
      <c r="P90" s="29">
        <v>380.0713388393242</v>
      </c>
      <c r="Q90" s="29">
        <v>481.17858738182878</v>
      </c>
      <c r="R90" s="29">
        <v>582.28583592433358</v>
      </c>
      <c r="S90" s="29">
        <v>920.78793933565964</v>
      </c>
      <c r="T90" s="29">
        <v>413.85358141987984</v>
      </c>
    </row>
    <row r="91" spans="2:20" x14ac:dyDescent="0.3">
      <c r="B91" s="28" t="s">
        <v>3</v>
      </c>
      <c r="C91" s="29">
        <v>103.40514055483429</v>
      </c>
      <c r="D91" s="29">
        <v>240.41695178998975</v>
      </c>
      <c r="E91" s="29">
        <v>377.42876302514514</v>
      </c>
      <c r="F91" s="29">
        <v>512.71715525105344</v>
      </c>
      <c r="G91" s="29">
        <v>649.72896648620872</v>
      </c>
      <c r="H91" s="29">
        <v>785.01735871211679</v>
      </c>
      <c r="I91" s="29">
        <v>1167.3918144646316</v>
      </c>
      <c r="J91" s="29">
        <v>548.01516432628262</v>
      </c>
      <c r="L91" s="28">
        <v>100</v>
      </c>
      <c r="M91" s="29">
        <v>94.788045508598088</v>
      </c>
      <c r="N91" s="29">
        <v>222.32105219289375</v>
      </c>
      <c r="O91" s="29">
        <v>348.70511287102454</v>
      </c>
      <c r="P91" s="29">
        <v>475.08917354915519</v>
      </c>
      <c r="Q91" s="29">
        <v>601.47323422728596</v>
      </c>
      <c r="R91" s="29">
        <v>727.85729490541689</v>
      </c>
      <c r="S91" s="29">
        <v>1150.9849241695747</v>
      </c>
      <c r="T91" s="29">
        <v>517.31697677484999</v>
      </c>
    </row>
    <row r="92" spans="2:20" x14ac:dyDescent="0.3">
      <c r="B92" s="28" t="s">
        <v>1</v>
      </c>
      <c r="C92" s="29">
        <v>142.18206826289713</v>
      </c>
      <c r="D92" s="29">
        <v>333.48157828934058</v>
      </c>
      <c r="E92" s="29">
        <v>523.0576693065367</v>
      </c>
      <c r="F92" s="29">
        <v>712.63376032373299</v>
      </c>
      <c r="G92" s="29">
        <v>902.20985134092916</v>
      </c>
      <c r="H92" s="29">
        <v>1091.7859423581251</v>
      </c>
      <c r="I92" s="29">
        <v>1726.4773862543618</v>
      </c>
      <c r="J92" s="29">
        <v>775.97546516227465</v>
      </c>
      <c r="L92" s="28">
        <v>150</v>
      </c>
      <c r="M92" s="29">
        <v>142.18206826289713</v>
      </c>
      <c r="N92" s="29">
        <v>333.48157828934058</v>
      </c>
      <c r="O92" s="29">
        <v>523.0576693065367</v>
      </c>
      <c r="P92" s="29">
        <v>712.63376032373299</v>
      </c>
      <c r="Q92" s="29">
        <v>902.20985134092916</v>
      </c>
      <c r="R92" s="29">
        <v>1091.7859423581251</v>
      </c>
      <c r="S92" s="29">
        <v>1726.4773862543618</v>
      </c>
      <c r="T92" s="29">
        <v>775.97546516227465</v>
      </c>
    </row>
    <row r="93" spans="2:20" x14ac:dyDescent="0.3">
      <c r="B93" s="27">
        <v>200</v>
      </c>
      <c r="C93" s="5"/>
      <c r="D93" s="5"/>
      <c r="E93" s="5"/>
      <c r="F93" s="5"/>
      <c r="G93" s="5"/>
      <c r="H93" s="5"/>
      <c r="I93" s="5"/>
      <c r="J93" s="5"/>
      <c r="L93" s="28">
        <v>200</v>
      </c>
      <c r="M93" s="29">
        <v>189.57609101719618</v>
      </c>
      <c r="N93" s="29">
        <v>444.64210438578749</v>
      </c>
      <c r="O93" s="29">
        <v>697.41022574204908</v>
      </c>
      <c r="P93" s="29">
        <v>950.17834709831038</v>
      </c>
      <c r="Q93" s="29">
        <v>1202.9464684545719</v>
      </c>
      <c r="R93" s="29">
        <v>1455.7145898108338</v>
      </c>
      <c r="S93" s="29">
        <v>2301.9698483391494</v>
      </c>
      <c r="T93" s="29">
        <v>1034.6339535497</v>
      </c>
    </row>
    <row r="94" spans="2:20" x14ac:dyDescent="0.3">
      <c r="B94" s="28" t="s">
        <v>3</v>
      </c>
      <c r="C94" s="29">
        <v>137.87352073977905</v>
      </c>
      <c r="D94" s="29">
        <v>320.55593571998628</v>
      </c>
      <c r="E94" s="29">
        <v>503.23835070019351</v>
      </c>
      <c r="F94" s="29">
        <v>683.62287366807107</v>
      </c>
      <c r="G94" s="29">
        <v>866.30528864827863</v>
      </c>
      <c r="H94" s="29">
        <v>1046.6898116161558</v>
      </c>
      <c r="I94" s="29">
        <v>1556.5224192861758</v>
      </c>
      <c r="J94" s="29">
        <v>730.68688576837724</v>
      </c>
      <c r="L94" s="28">
        <v>250</v>
      </c>
      <c r="M94" s="29">
        <v>236.97011377149525</v>
      </c>
      <c r="N94" s="29">
        <v>555.80263048223435</v>
      </c>
      <c r="O94" s="29">
        <v>871.76278217756135</v>
      </c>
      <c r="P94" s="29">
        <v>1187.7229338728882</v>
      </c>
      <c r="Q94" s="29">
        <v>1503.6830855682153</v>
      </c>
      <c r="R94" s="29">
        <v>1819.643237263542</v>
      </c>
      <c r="S94" s="29">
        <v>2877.4623104239363</v>
      </c>
      <c r="T94" s="29">
        <v>1293.2924419371247</v>
      </c>
    </row>
    <row r="95" spans="2:20" x14ac:dyDescent="0.3">
      <c r="B95" s="28" t="s">
        <v>1</v>
      </c>
      <c r="C95" s="29">
        <v>189.57609101719618</v>
      </c>
      <c r="D95" s="29">
        <v>444.64210438578749</v>
      </c>
      <c r="E95" s="29">
        <v>697.41022574204908</v>
      </c>
      <c r="F95" s="29">
        <v>950.17834709831038</v>
      </c>
      <c r="G95" s="29">
        <v>1202.9464684545719</v>
      </c>
      <c r="H95" s="29">
        <v>1455.7145898108338</v>
      </c>
      <c r="I95" s="29">
        <v>2301.9698483391494</v>
      </c>
      <c r="J95" s="29">
        <v>1034.6339535497</v>
      </c>
      <c r="L95" s="27" t="s">
        <v>106</v>
      </c>
      <c r="M95" s="29">
        <v>114.60736411494132</v>
      </c>
      <c r="N95" s="29">
        <v>267.81931403702077</v>
      </c>
      <c r="O95" s="29">
        <v>420.22700175478485</v>
      </c>
      <c r="P95" s="29">
        <v>571.83042726823362</v>
      </c>
      <c r="Q95" s="29">
        <v>724.23811498599775</v>
      </c>
      <c r="R95" s="29">
        <v>875.84154049944652</v>
      </c>
      <c r="S95" s="29">
        <v>1350.4722936688638</v>
      </c>
      <c r="T95" s="29">
        <v>617.86229376132701</v>
      </c>
    </row>
    <row r="96" spans="2:20" x14ac:dyDescent="0.3">
      <c r="B96" s="27">
        <v>250</v>
      </c>
      <c r="C96" s="5"/>
      <c r="D96" s="5"/>
      <c r="E96" s="5"/>
      <c r="F96" s="5"/>
      <c r="G96" s="5"/>
      <c r="H96" s="5"/>
      <c r="I96" s="5"/>
      <c r="J96" s="5"/>
      <c r="L96"/>
      <c r="M96"/>
      <c r="N96"/>
      <c r="O96"/>
      <c r="P96"/>
      <c r="Q96"/>
      <c r="R96"/>
      <c r="S96"/>
      <c r="T96"/>
    </row>
    <row r="97" spans="2:20" x14ac:dyDescent="0.3">
      <c r="B97" s="28" t="s">
        <v>3</v>
      </c>
      <c r="C97" s="29">
        <v>172.34190092472383</v>
      </c>
      <c r="D97" s="29">
        <v>400.69491964998286</v>
      </c>
      <c r="E97" s="29">
        <v>629.04793837524187</v>
      </c>
      <c r="F97" s="29">
        <v>854.5285920850888</v>
      </c>
      <c r="G97" s="29">
        <v>1082.8816108103481</v>
      </c>
      <c r="H97" s="29">
        <v>1308.3622645201949</v>
      </c>
      <c r="I97" s="29">
        <v>1945.6530241077198</v>
      </c>
      <c r="J97" s="29">
        <v>913.35860721047152</v>
      </c>
      <c r="L97"/>
      <c r="M97"/>
      <c r="N97"/>
      <c r="O97"/>
      <c r="P97"/>
      <c r="Q97"/>
      <c r="R97"/>
      <c r="S97"/>
      <c r="T97"/>
    </row>
    <row r="98" spans="2:20" x14ac:dyDescent="0.3">
      <c r="B98" s="28" t="s">
        <v>1</v>
      </c>
      <c r="C98" s="29">
        <v>236.97011377149525</v>
      </c>
      <c r="D98" s="29">
        <v>555.80263048223435</v>
      </c>
      <c r="E98" s="29">
        <v>871.76278217756135</v>
      </c>
      <c r="F98" s="29">
        <v>1187.7229338728882</v>
      </c>
      <c r="G98" s="29">
        <v>1503.6830855682153</v>
      </c>
      <c r="H98" s="29">
        <v>1819.643237263542</v>
      </c>
      <c r="I98" s="29">
        <v>2877.4623104239363</v>
      </c>
      <c r="J98" s="29">
        <v>1293.2924419371247</v>
      </c>
      <c r="L98"/>
      <c r="M98"/>
      <c r="N98"/>
      <c r="O98"/>
      <c r="P98"/>
      <c r="Q98"/>
      <c r="R98"/>
      <c r="S98"/>
      <c r="T98"/>
    </row>
    <row r="99" spans="2:20" x14ac:dyDescent="0.3">
      <c r="B99" s="27" t="s">
        <v>106</v>
      </c>
      <c r="C99" s="29">
        <v>114.60736411494132</v>
      </c>
      <c r="D99" s="29">
        <v>267.81931403702077</v>
      </c>
      <c r="E99" s="29">
        <v>420.22700175478485</v>
      </c>
      <c r="F99" s="29">
        <v>571.83042726823362</v>
      </c>
      <c r="G99" s="29">
        <v>724.23811498599775</v>
      </c>
      <c r="H99" s="29">
        <v>875.84154049944652</v>
      </c>
      <c r="I99" s="29">
        <v>1350.4722936688638</v>
      </c>
      <c r="J99" s="29">
        <v>617.86229376132701</v>
      </c>
      <c r="L99"/>
      <c r="M99"/>
      <c r="N99"/>
      <c r="O99"/>
      <c r="P99"/>
      <c r="Q99"/>
      <c r="R99"/>
      <c r="S99"/>
      <c r="T99"/>
    </row>
    <row r="151" spans="2:20" x14ac:dyDescent="0.3">
      <c r="B151" s="26" t="s">
        <v>104</v>
      </c>
      <c r="C151" s="1" t="s" vm="8">
        <v>90</v>
      </c>
      <c r="L151" s="26" t="s">
        <v>104</v>
      </c>
      <c r="M151" s="1" t="s" vm="8">
        <v>90</v>
      </c>
    </row>
    <row r="152" spans="2:20" x14ac:dyDescent="0.3">
      <c r="B152" s="26" t="s">
        <v>105</v>
      </c>
      <c r="C152" s="1" t="s" vm="3">
        <v>23</v>
      </c>
      <c r="L152" s="26" t="s">
        <v>105</v>
      </c>
      <c r="M152" s="1" t="s" vm="3">
        <v>23</v>
      </c>
    </row>
    <row r="154" spans="2:20" x14ac:dyDescent="0.3">
      <c r="B154" s="26" t="s">
        <v>110</v>
      </c>
      <c r="C154" s="26" t="s">
        <v>103</v>
      </c>
      <c r="L154" s="26" t="s">
        <v>110</v>
      </c>
      <c r="M154" s="26" t="s">
        <v>103</v>
      </c>
    </row>
    <row r="155" spans="2:20" x14ac:dyDescent="0.3">
      <c r="B155" s="26" t="s">
        <v>108</v>
      </c>
      <c r="C155" s="5" t="s">
        <v>5</v>
      </c>
      <c r="D155" s="5" t="s">
        <v>6</v>
      </c>
      <c r="E155" s="5" t="s">
        <v>7</v>
      </c>
      <c r="F155" s="5" t="s">
        <v>8</v>
      </c>
      <c r="G155" s="5" t="s">
        <v>9</v>
      </c>
      <c r="H155" s="5" t="s">
        <v>10</v>
      </c>
      <c r="I155" s="5" t="s">
        <v>11</v>
      </c>
      <c r="J155" s="5" t="s">
        <v>106</v>
      </c>
      <c r="L155" s="26" t="s">
        <v>109</v>
      </c>
      <c r="M155" s="5" t="s">
        <v>5</v>
      </c>
      <c r="N155" s="5" t="s">
        <v>6</v>
      </c>
      <c r="O155" s="5" t="s">
        <v>7</v>
      </c>
      <c r="P155" s="5" t="s">
        <v>8</v>
      </c>
      <c r="Q155" s="5" t="s">
        <v>9</v>
      </c>
      <c r="R155" s="5" t="s">
        <v>10</v>
      </c>
      <c r="S155" s="5" t="s">
        <v>11</v>
      </c>
      <c r="T155" s="5" t="s">
        <v>106</v>
      </c>
    </row>
    <row r="156" spans="2:20" x14ac:dyDescent="0.3">
      <c r="B156" s="27">
        <v>60</v>
      </c>
      <c r="C156" s="5"/>
      <c r="D156" s="5"/>
      <c r="E156" s="5"/>
      <c r="F156" s="5"/>
      <c r="G156" s="5"/>
      <c r="H156" s="5"/>
      <c r="I156" s="5"/>
      <c r="J156" s="5"/>
      <c r="L156" s="27" t="s">
        <v>3</v>
      </c>
      <c r="M156" s="5"/>
      <c r="N156" s="5"/>
      <c r="O156" s="5"/>
      <c r="P156" s="5"/>
      <c r="Q156" s="5"/>
      <c r="R156" s="5"/>
      <c r="S156" s="5"/>
      <c r="T156" s="5"/>
    </row>
    <row r="157" spans="2:20" x14ac:dyDescent="0.3">
      <c r="B157" s="28" t="s">
        <v>3</v>
      </c>
      <c r="C157" s="29">
        <v>86.837779102040827</v>
      </c>
      <c r="D157" s="29">
        <v>201.89783641224494</v>
      </c>
      <c r="E157" s="29">
        <v>316.957893722449</v>
      </c>
      <c r="F157" s="29">
        <v>430.57065471428581</v>
      </c>
      <c r="G157" s="29">
        <v>545.63071202448987</v>
      </c>
      <c r="H157" s="29">
        <v>659.24347301632656</v>
      </c>
      <c r="I157" s="29">
        <v>980.35467062929297</v>
      </c>
      <c r="J157" s="29">
        <v>460.21328851730425</v>
      </c>
      <c r="L157" s="28">
        <v>60</v>
      </c>
      <c r="M157" s="29">
        <v>86.837779102040827</v>
      </c>
      <c r="N157" s="29">
        <v>201.89783641224494</v>
      </c>
      <c r="O157" s="29">
        <v>316.957893722449</v>
      </c>
      <c r="P157" s="29">
        <v>430.57065471428581</v>
      </c>
      <c r="Q157" s="29">
        <v>545.63071202448987</v>
      </c>
      <c r="R157" s="29">
        <v>659.24347301632656</v>
      </c>
      <c r="S157" s="29">
        <v>980.35467062929297</v>
      </c>
      <c r="T157" s="29">
        <v>460.21328851730425</v>
      </c>
    </row>
    <row r="158" spans="2:20" x14ac:dyDescent="0.3">
      <c r="B158" s="28" t="s">
        <v>1</v>
      </c>
      <c r="C158" s="29">
        <v>119.40194626530611</v>
      </c>
      <c r="D158" s="29">
        <v>280.05183760408164</v>
      </c>
      <c r="E158" s="29">
        <v>439.25443262448988</v>
      </c>
      <c r="F158" s="29">
        <v>598.45702764489795</v>
      </c>
      <c r="G158" s="29">
        <v>757.65962266530619</v>
      </c>
      <c r="H158" s="29">
        <v>916.86221768571431</v>
      </c>
      <c r="I158" s="29">
        <v>1449.864688426421</v>
      </c>
      <c r="J158" s="29">
        <v>651.65025327374519</v>
      </c>
      <c r="L158" s="28">
        <v>80</v>
      </c>
      <c r="M158" s="29">
        <v>115.78370546938778</v>
      </c>
      <c r="N158" s="29">
        <v>269.19711521632655</v>
      </c>
      <c r="O158" s="29">
        <v>422.61052496326533</v>
      </c>
      <c r="P158" s="29">
        <v>574.09420628571422</v>
      </c>
      <c r="Q158" s="29">
        <v>727.507616032653</v>
      </c>
      <c r="R158" s="29">
        <v>878.99129735510201</v>
      </c>
      <c r="S158" s="29">
        <v>1307.1395608390576</v>
      </c>
      <c r="T158" s="29">
        <v>613.61771802307237</v>
      </c>
    </row>
    <row r="159" spans="2:20" x14ac:dyDescent="0.3">
      <c r="B159" s="27">
        <v>80</v>
      </c>
      <c r="C159" s="5"/>
      <c r="D159" s="5"/>
      <c r="E159" s="5"/>
      <c r="F159" s="5"/>
      <c r="G159" s="5"/>
      <c r="H159" s="5"/>
      <c r="I159" s="5"/>
      <c r="J159" s="5"/>
      <c r="L159" s="28">
        <v>100</v>
      </c>
      <c r="M159" s="29">
        <v>144.72963183673468</v>
      </c>
      <c r="N159" s="29">
        <v>336.49639402040816</v>
      </c>
      <c r="O159" s="29">
        <v>528.26315620408161</v>
      </c>
      <c r="P159" s="29">
        <v>717.61775785714281</v>
      </c>
      <c r="Q159" s="29">
        <v>909.38452004081637</v>
      </c>
      <c r="R159" s="29">
        <v>1098.7391216938775</v>
      </c>
      <c r="S159" s="29">
        <v>1633.9244510488215</v>
      </c>
      <c r="T159" s="29">
        <v>767.02214752884049</v>
      </c>
    </row>
    <row r="160" spans="2:20" x14ac:dyDescent="0.3">
      <c r="B160" s="28" t="s">
        <v>3</v>
      </c>
      <c r="C160" s="29">
        <v>115.78370546938778</v>
      </c>
      <c r="D160" s="29">
        <v>269.19711521632655</v>
      </c>
      <c r="E160" s="29">
        <v>422.61052496326533</v>
      </c>
      <c r="F160" s="29">
        <v>574.09420628571422</v>
      </c>
      <c r="G160" s="29">
        <v>727.507616032653</v>
      </c>
      <c r="H160" s="29">
        <v>878.99129735510201</v>
      </c>
      <c r="I160" s="29">
        <v>1307.1395608390576</v>
      </c>
      <c r="J160" s="29">
        <v>613.61771802307237</v>
      </c>
      <c r="L160" s="28">
        <v>150</v>
      </c>
      <c r="M160" s="29">
        <v>217.09444775510204</v>
      </c>
      <c r="N160" s="29">
        <v>504.74459103061224</v>
      </c>
      <c r="O160" s="29">
        <v>792.39473430612247</v>
      </c>
      <c r="P160" s="29">
        <v>1076.4266367857142</v>
      </c>
      <c r="Q160" s="29">
        <v>1364.0767800612248</v>
      </c>
      <c r="R160" s="29">
        <v>1648.1086825408165</v>
      </c>
      <c r="S160" s="29">
        <v>2450.8866765732323</v>
      </c>
      <c r="T160" s="29">
        <v>1150.5332212932606</v>
      </c>
    </row>
    <row r="161" spans="2:20" x14ac:dyDescent="0.3">
      <c r="B161" s="28" t="s">
        <v>1</v>
      </c>
      <c r="C161" s="29">
        <v>159.20259502040815</v>
      </c>
      <c r="D161" s="29">
        <v>373.40245013877552</v>
      </c>
      <c r="E161" s="29">
        <v>585.67257683265302</v>
      </c>
      <c r="F161" s="29">
        <v>797.94270352653052</v>
      </c>
      <c r="G161" s="29">
        <v>1010.2128302204081</v>
      </c>
      <c r="H161" s="29">
        <v>1222.4829569142858</v>
      </c>
      <c r="I161" s="29">
        <v>1933.1529179018944</v>
      </c>
      <c r="J161" s="29">
        <v>868.8670043649937</v>
      </c>
      <c r="L161" s="28">
        <v>200</v>
      </c>
      <c r="M161" s="29">
        <v>289.45926367346937</v>
      </c>
      <c r="N161" s="29">
        <v>672.99278804081632</v>
      </c>
      <c r="O161" s="29">
        <v>1056.5263124081632</v>
      </c>
      <c r="P161" s="29">
        <v>1435.2355157142856</v>
      </c>
      <c r="Q161" s="29">
        <v>1818.7690400816327</v>
      </c>
      <c r="R161" s="29">
        <v>2197.4782433877549</v>
      </c>
      <c r="S161" s="29">
        <v>3267.8489020976431</v>
      </c>
      <c r="T161" s="29">
        <v>1534.044295057681</v>
      </c>
    </row>
    <row r="162" spans="2:20" x14ac:dyDescent="0.3">
      <c r="B162" s="27">
        <v>100</v>
      </c>
      <c r="C162" s="5"/>
      <c r="D162" s="5"/>
      <c r="E162" s="5"/>
      <c r="F162" s="5"/>
      <c r="G162" s="5"/>
      <c r="H162" s="5"/>
      <c r="I162" s="5"/>
      <c r="J162" s="5"/>
      <c r="L162" s="28">
        <v>250</v>
      </c>
      <c r="M162" s="29">
        <v>361.82407959183672</v>
      </c>
      <c r="N162" s="29">
        <v>841.2409850510204</v>
      </c>
      <c r="O162" s="29">
        <v>1320.6578905102042</v>
      </c>
      <c r="P162" s="29">
        <v>1794.044394642857</v>
      </c>
      <c r="Q162" s="29">
        <v>2273.4613001020407</v>
      </c>
      <c r="R162" s="29">
        <v>2746.8478042346942</v>
      </c>
      <c r="S162" s="29">
        <v>4084.8111276220543</v>
      </c>
      <c r="T162" s="29">
        <v>1917.5553688221012</v>
      </c>
    </row>
    <row r="163" spans="2:20" x14ac:dyDescent="0.3">
      <c r="B163" s="28" t="s">
        <v>3</v>
      </c>
      <c r="C163" s="29">
        <v>144.72963183673468</v>
      </c>
      <c r="D163" s="29">
        <v>336.49639402040816</v>
      </c>
      <c r="E163" s="29">
        <v>528.26315620408161</v>
      </c>
      <c r="F163" s="29">
        <v>717.61775785714281</v>
      </c>
      <c r="G163" s="29">
        <v>909.38452004081637</v>
      </c>
      <c r="H163" s="29">
        <v>1098.7391216938775</v>
      </c>
      <c r="I163" s="29">
        <v>1633.9244510488215</v>
      </c>
      <c r="J163" s="29">
        <v>767.02214752884049</v>
      </c>
      <c r="L163" s="27" t="s">
        <v>1</v>
      </c>
      <c r="M163" s="5"/>
      <c r="N163" s="5"/>
      <c r="O163" s="5"/>
      <c r="P163" s="5"/>
      <c r="Q163" s="5"/>
      <c r="R163" s="5"/>
      <c r="S163" s="5"/>
      <c r="T163" s="5"/>
    </row>
    <row r="164" spans="2:20" x14ac:dyDescent="0.3">
      <c r="B164" s="28" t="s">
        <v>1</v>
      </c>
      <c r="C164" s="29">
        <v>199.00324377551021</v>
      </c>
      <c r="D164" s="29">
        <v>466.75306267346946</v>
      </c>
      <c r="E164" s="29">
        <v>732.09072104081645</v>
      </c>
      <c r="F164" s="29">
        <v>997.4283794081631</v>
      </c>
      <c r="G164" s="29">
        <v>1262.7660377755101</v>
      </c>
      <c r="H164" s="29">
        <v>1528.103696142857</v>
      </c>
      <c r="I164" s="29">
        <v>2416.4411473773685</v>
      </c>
      <c r="J164" s="29">
        <v>1086.0837554562422</v>
      </c>
      <c r="L164" s="28">
        <v>60</v>
      </c>
      <c r="M164" s="29">
        <v>119.40194626530611</v>
      </c>
      <c r="N164" s="29">
        <v>280.05183760408164</v>
      </c>
      <c r="O164" s="29">
        <v>439.25443262448988</v>
      </c>
      <c r="P164" s="29">
        <v>598.45702764489795</v>
      </c>
      <c r="Q164" s="29">
        <v>757.65962266530619</v>
      </c>
      <c r="R164" s="29">
        <v>916.86221768571431</v>
      </c>
      <c r="S164" s="29">
        <v>1449.864688426421</v>
      </c>
      <c r="T164" s="29">
        <v>651.65025327374519</v>
      </c>
    </row>
    <row r="165" spans="2:20" x14ac:dyDescent="0.3">
      <c r="B165" s="27">
        <v>150</v>
      </c>
      <c r="C165" s="5"/>
      <c r="D165" s="5"/>
      <c r="E165" s="5"/>
      <c r="F165" s="5"/>
      <c r="G165" s="5"/>
      <c r="H165" s="5"/>
      <c r="I165" s="5"/>
      <c r="J165" s="5"/>
      <c r="L165" s="28">
        <v>80</v>
      </c>
      <c r="M165" s="29">
        <v>159.20259502040815</v>
      </c>
      <c r="N165" s="29">
        <v>373.40245013877552</v>
      </c>
      <c r="O165" s="29">
        <v>585.67257683265302</v>
      </c>
      <c r="P165" s="29">
        <v>797.94270352653052</v>
      </c>
      <c r="Q165" s="29">
        <v>1010.2128302204081</v>
      </c>
      <c r="R165" s="29">
        <v>1222.4829569142858</v>
      </c>
      <c r="S165" s="29">
        <v>1933.1529179018944</v>
      </c>
      <c r="T165" s="29">
        <v>868.8670043649937</v>
      </c>
    </row>
    <row r="166" spans="2:20" x14ac:dyDescent="0.3">
      <c r="B166" s="28" t="s">
        <v>3</v>
      </c>
      <c r="C166" s="29">
        <v>217.09444775510204</v>
      </c>
      <c r="D166" s="29">
        <v>504.74459103061224</v>
      </c>
      <c r="E166" s="29">
        <v>792.39473430612247</v>
      </c>
      <c r="F166" s="29">
        <v>1076.4266367857142</v>
      </c>
      <c r="G166" s="29">
        <v>1364.0767800612248</v>
      </c>
      <c r="H166" s="29">
        <v>1648.1086825408165</v>
      </c>
      <c r="I166" s="29">
        <v>2450.8866765732323</v>
      </c>
      <c r="J166" s="29">
        <v>1150.5332212932606</v>
      </c>
      <c r="L166" s="28">
        <v>100</v>
      </c>
      <c r="M166" s="29">
        <v>199.00324377551021</v>
      </c>
      <c r="N166" s="29">
        <v>466.75306267346946</v>
      </c>
      <c r="O166" s="29">
        <v>732.09072104081645</v>
      </c>
      <c r="P166" s="29">
        <v>997.4283794081631</v>
      </c>
      <c r="Q166" s="29">
        <v>1262.7660377755101</v>
      </c>
      <c r="R166" s="29">
        <v>1528.103696142857</v>
      </c>
      <c r="S166" s="29">
        <v>2416.4411473773685</v>
      </c>
      <c r="T166" s="29">
        <v>1086.0837554562422</v>
      </c>
    </row>
    <row r="167" spans="2:20" x14ac:dyDescent="0.3">
      <c r="B167" s="28" t="s">
        <v>1</v>
      </c>
      <c r="C167" s="29">
        <v>298.50486566326532</v>
      </c>
      <c r="D167" s="29">
        <v>700.12959401020407</v>
      </c>
      <c r="E167" s="29">
        <v>1098.1360815612245</v>
      </c>
      <c r="F167" s="29">
        <v>1496.1425691122452</v>
      </c>
      <c r="G167" s="29">
        <v>1894.1490566632654</v>
      </c>
      <c r="H167" s="29">
        <v>2292.1555442142862</v>
      </c>
      <c r="I167" s="29">
        <v>3624.6617210660529</v>
      </c>
      <c r="J167" s="29">
        <v>1629.1256331843633</v>
      </c>
      <c r="L167" s="28">
        <v>150</v>
      </c>
      <c r="M167" s="29">
        <v>298.50486566326532</v>
      </c>
      <c r="N167" s="29">
        <v>700.12959401020407</v>
      </c>
      <c r="O167" s="29">
        <v>1098.1360815612245</v>
      </c>
      <c r="P167" s="29">
        <v>1496.1425691122452</v>
      </c>
      <c r="Q167" s="29">
        <v>1894.1490566632654</v>
      </c>
      <c r="R167" s="29">
        <v>2292.1555442142862</v>
      </c>
      <c r="S167" s="29">
        <v>3624.6617210660529</v>
      </c>
      <c r="T167" s="29">
        <v>1629.1256331843633</v>
      </c>
    </row>
    <row r="168" spans="2:20" x14ac:dyDescent="0.3">
      <c r="B168" s="27">
        <v>200</v>
      </c>
      <c r="C168" s="5"/>
      <c r="D168" s="5"/>
      <c r="E168" s="5"/>
      <c r="F168" s="5"/>
      <c r="G168" s="5"/>
      <c r="H168" s="5"/>
      <c r="I168" s="5"/>
      <c r="J168" s="5"/>
      <c r="L168" s="28">
        <v>200</v>
      </c>
      <c r="M168" s="29">
        <v>398.00648755102043</v>
      </c>
      <c r="N168" s="29">
        <v>933.50612534693892</v>
      </c>
      <c r="O168" s="29">
        <v>1464.1814420816329</v>
      </c>
      <c r="P168" s="29">
        <v>1994.8567588163262</v>
      </c>
      <c r="Q168" s="29">
        <v>2525.5320755510202</v>
      </c>
      <c r="R168" s="29">
        <v>3056.2073922857139</v>
      </c>
      <c r="S168" s="29">
        <v>4832.8822947547369</v>
      </c>
      <c r="T168" s="29">
        <v>2172.1675109124844</v>
      </c>
    </row>
    <row r="169" spans="2:20" x14ac:dyDescent="0.3">
      <c r="B169" s="28" t="s">
        <v>3</v>
      </c>
      <c r="C169" s="29">
        <v>289.45926367346937</v>
      </c>
      <c r="D169" s="29">
        <v>672.99278804081632</v>
      </c>
      <c r="E169" s="29">
        <v>1056.5263124081632</v>
      </c>
      <c r="F169" s="29">
        <v>1435.2355157142856</v>
      </c>
      <c r="G169" s="29">
        <v>1818.7690400816327</v>
      </c>
      <c r="H169" s="29">
        <v>2197.4782433877549</v>
      </c>
      <c r="I169" s="29">
        <v>3267.8489020976431</v>
      </c>
      <c r="J169" s="29">
        <v>1534.044295057681</v>
      </c>
      <c r="L169" s="28">
        <v>250</v>
      </c>
      <c r="M169" s="29">
        <v>497.50810943877553</v>
      </c>
      <c r="N169" s="29">
        <v>1166.8826566836733</v>
      </c>
      <c r="O169" s="29">
        <v>1830.2268026020411</v>
      </c>
      <c r="P169" s="29">
        <v>2493.5709485204084</v>
      </c>
      <c r="Q169" s="29">
        <v>3156.9150944387757</v>
      </c>
      <c r="R169" s="29">
        <v>3820.2592403571425</v>
      </c>
      <c r="S169" s="29">
        <v>6041.1028684434214</v>
      </c>
      <c r="T169" s="29">
        <v>2715.2093886406051</v>
      </c>
    </row>
    <row r="170" spans="2:20" x14ac:dyDescent="0.3">
      <c r="B170" s="28" t="s">
        <v>1</v>
      </c>
      <c r="C170" s="29">
        <v>398.00648755102043</v>
      </c>
      <c r="D170" s="29">
        <v>933.50612534693892</v>
      </c>
      <c r="E170" s="29">
        <v>1464.1814420816329</v>
      </c>
      <c r="F170" s="29">
        <v>1994.8567588163262</v>
      </c>
      <c r="G170" s="29">
        <v>2525.5320755510202</v>
      </c>
      <c r="H170" s="29">
        <v>3056.2073922857139</v>
      </c>
      <c r="I170" s="29">
        <v>4832.8822947547369</v>
      </c>
      <c r="J170" s="29">
        <v>2172.1675109124844</v>
      </c>
      <c r="L170" s="27" t="s">
        <v>106</v>
      </c>
      <c r="M170" s="29">
        <v>240.61301292857146</v>
      </c>
      <c r="N170" s="29">
        <v>562.27461968571436</v>
      </c>
      <c r="O170" s="29">
        <v>882.2477140714285</v>
      </c>
      <c r="P170" s="29">
        <v>1200.5322960857141</v>
      </c>
      <c r="Q170" s="29">
        <v>1520.5053904714284</v>
      </c>
      <c r="R170" s="29">
        <v>1838.7899724857141</v>
      </c>
      <c r="S170" s="29">
        <v>2835.2559188983323</v>
      </c>
      <c r="T170" s="29">
        <v>1297.174132089558</v>
      </c>
    </row>
    <row r="171" spans="2:20" x14ac:dyDescent="0.3">
      <c r="B171" s="27">
        <v>250</v>
      </c>
      <c r="C171" s="5"/>
      <c r="D171" s="5"/>
      <c r="E171" s="5"/>
      <c r="F171" s="5"/>
      <c r="G171" s="5"/>
      <c r="H171" s="5"/>
      <c r="I171" s="5"/>
      <c r="J171" s="5"/>
      <c r="L171"/>
      <c r="M171"/>
      <c r="N171"/>
      <c r="O171"/>
      <c r="P171"/>
      <c r="Q171"/>
      <c r="R171"/>
      <c r="S171"/>
      <c r="T171"/>
    </row>
    <row r="172" spans="2:20" x14ac:dyDescent="0.3">
      <c r="B172" s="28" t="s">
        <v>3</v>
      </c>
      <c r="C172" s="29">
        <v>361.82407959183672</v>
      </c>
      <c r="D172" s="29">
        <v>841.2409850510204</v>
      </c>
      <c r="E172" s="29">
        <v>1320.6578905102042</v>
      </c>
      <c r="F172" s="29">
        <v>1794.044394642857</v>
      </c>
      <c r="G172" s="29">
        <v>2273.4613001020407</v>
      </c>
      <c r="H172" s="29">
        <v>2746.8478042346942</v>
      </c>
      <c r="I172" s="29">
        <v>4084.8111276220543</v>
      </c>
      <c r="J172" s="29">
        <v>1917.5553688221012</v>
      </c>
      <c r="L172"/>
      <c r="M172"/>
      <c r="N172"/>
      <c r="O172"/>
      <c r="P172"/>
      <c r="Q172"/>
      <c r="R172"/>
      <c r="S172"/>
      <c r="T172"/>
    </row>
    <row r="173" spans="2:20" x14ac:dyDescent="0.3">
      <c r="B173" s="28" t="s">
        <v>1</v>
      </c>
      <c r="C173" s="29">
        <v>497.50810943877553</v>
      </c>
      <c r="D173" s="29">
        <v>1166.8826566836733</v>
      </c>
      <c r="E173" s="29">
        <v>1830.2268026020411</v>
      </c>
      <c r="F173" s="29">
        <v>2493.5709485204084</v>
      </c>
      <c r="G173" s="29">
        <v>3156.9150944387757</v>
      </c>
      <c r="H173" s="29">
        <v>3820.2592403571425</v>
      </c>
      <c r="I173" s="29">
        <v>6041.1028684434214</v>
      </c>
      <c r="J173" s="29">
        <v>2715.2093886406051</v>
      </c>
      <c r="L173"/>
      <c r="M173"/>
      <c r="N173"/>
      <c r="O173"/>
      <c r="P173"/>
      <c r="Q173"/>
      <c r="R173"/>
      <c r="S173"/>
      <c r="T173"/>
    </row>
    <row r="174" spans="2:20" x14ac:dyDescent="0.3">
      <c r="B174" s="27" t="s">
        <v>106</v>
      </c>
      <c r="C174" s="29">
        <v>240.61301292857146</v>
      </c>
      <c r="D174" s="29">
        <v>562.27461968571436</v>
      </c>
      <c r="E174" s="29">
        <v>882.2477140714285</v>
      </c>
      <c r="F174" s="29">
        <v>1200.5322960857141</v>
      </c>
      <c r="G174" s="29">
        <v>1520.5053904714284</v>
      </c>
      <c r="H174" s="29">
        <v>1838.7899724857141</v>
      </c>
      <c r="I174" s="29">
        <v>2835.2559188983323</v>
      </c>
      <c r="J174" s="29">
        <v>1297.174132089558</v>
      </c>
      <c r="L174"/>
      <c r="M174"/>
      <c r="N174"/>
      <c r="O174"/>
      <c r="P174"/>
      <c r="Q174"/>
      <c r="R174"/>
      <c r="S174"/>
      <c r="T174"/>
    </row>
    <row r="221" spans="2:13" x14ac:dyDescent="0.3">
      <c r="B221" s="26" t="s">
        <v>104</v>
      </c>
      <c r="C221" s="1" t="s" vm="8">
        <v>90</v>
      </c>
      <c r="L221" s="26" t="s">
        <v>104</v>
      </c>
      <c r="M221" s="1" t="s" vm="8">
        <v>90</v>
      </c>
    </row>
    <row r="222" spans="2:13" x14ac:dyDescent="0.3">
      <c r="B222" s="26" t="s">
        <v>105</v>
      </c>
      <c r="C222" s="1" t="s" vm="4">
        <v>25</v>
      </c>
      <c r="L222" s="26" t="s">
        <v>105</v>
      </c>
      <c r="M222" s="1" t="s" vm="4">
        <v>25</v>
      </c>
    </row>
    <row r="224" spans="2:13" x14ac:dyDescent="0.3">
      <c r="B224" s="26" t="s">
        <v>110</v>
      </c>
      <c r="C224" s="26" t="s">
        <v>103</v>
      </c>
      <c r="L224" s="26" t="s">
        <v>110</v>
      </c>
      <c r="M224" s="26" t="s">
        <v>103</v>
      </c>
    </row>
    <row r="225" spans="2:20" x14ac:dyDescent="0.3">
      <c r="B225" s="26" t="s">
        <v>108</v>
      </c>
      <c r="C225" s="5" t="s">
        <v>5</v>
      </c>
      <c r="D225" s="5" t="s">
        <v>6</v>
      </c>
      <c r="E225" s="5" t="s">
        <v>7</v>
      </c>
      <c r="F225" s="5" t="s">
        <v>8</v>
      </c>
      <c r="G225" s="5" t="s">
        <v>9</v>
      </c>
      <c r="H225" s="5" t="s">
        <v>10</v>
      </c>
      <c r="I225" s="5" t="s">
        <v>11</v>
      </c>
      <c r="J225" s="5" t="s">
        <v>106</v>
      </c>
      <c r="L225" s="26" t="s">
        <v>109</v>
      </c>
      <c r="M225" s="5" t="s">
        <v>5</v>
      </c>
      <c r="N225" s="5" t="s">
        <v>6</v>
      </c>
      <c r="O225" s="5" t="s">
        <v>7</v>
      </c>
      <c r="P225" s="5" t="s">
        <v>8</v>
      </c>
      <c r="Q225" s="5" t="s">
        <v>9</v>
      </c>
      <c r="R225" s="5" t="s">
        <v>10</v>
      </c>
      <c r="S225" s="5" t="s">
        <v>11</v>
      </c>
      <c r="T225" s="5" t="s">
        <v>106</v>
      </c>
    </row>
    <row r="226" spans="2:20" x14ac:dyDescent="0.3">
      <c r="B226" s="27">
        <v>60</v>
      </c>
      <c r="C226" s="5"/>
      <c r="D226" s="5"/>
      <c r="E226" s="5"/>
      <c r="F226" s="5"/>
      <c r="G226" s="5"/>
      <c r="H226" s="5"/>
      <c r="I226" s="5"/>
      <c r="J226" s="5"/>
      <c r="L226" s="27" t="s">
        <v>3</v>
      </c>
      <c r="M226" s="5"/>
      <c r="N226" s="5"/>
      <c r="O226" s="5"/>
      <c r="P226" s="5"/>
      <c r="Q226" s="5"/>
      <c r="R226" s="5"/>
      <c r="S226" s="5"/>
      <c r="T226" s="5"/>
    </row>
    <row r="227" spans="2:20" x14ac:dyDescent="0.3">
      <c r="B227" s="28" t="s">
        <v>3</v>
      </c>
      <c r="C227" s="29">
        <v>92.563671085714304</v>
      </c>
      <c r="D227" s="29">
        <v>215.2105352742858</v>
      </c>
      <c r="E227" s="29">
        <v>337.85739946285724</v>
      </c>
      <c r="F227" s="29">
        <v>458.96153580000009</v>
      </c>
      <c r="G227" s="29">
        <v>581.60839998857148</v>
      </c>
      <c r="H227" s="29">
        <v>702.71253632571438</v>
      </c>
      <c r="I227" s="29">
        <v>1044.9970993942775</v>
      </c>
      <c r="J227" s="29">
        <v>490.55873961877444</v>
      </c>
      <c r="L227" s="28">
        <v>60</v>
      </c>
      <c r="M227" s="29">
        <v>92.563671085714304</v>
      </c>
      <c r="N227" s="29">
        <v>215.2105352742858</v>
      </c>
      <c r="O227" s="29">
        <v>337.85739946285724</v>
      </c>
      <c r="P227" s="29">
        <v>458.96153580000009</v>
      </c>
      <c r="Q227" s="29">
        <v>581.60839998857148</v>
      </c>
      <c r="R227" s="29">
        <v>702.71253632571438</v>
      </c>
      <c r="S227" s="29">
        <v>1044.9970993942775</v>
      </c>
      <c r="T227" s="29">
        <v>490.55873961877444</v>
      </c>
    </row>
    <row r="228" spans="2:20" x14ac:dyDescent="0.3">
      <c r="B228" s="28" t="s">
        <v>1</v>
      </c>
      <c r="C228" s="29">
        <v>127.27504774285718</v>
      </c>
      <c r="D228" s="29">
        <v>298.5178392514286</v>
      </c>
      <c r="E228" s="29">
        <v>468.21790290857149</v>
      </c>
      <c r="F228" s="29">
        <v>637.91796656571432</v>
      </c>
      <c r="G228" s="29">
        <v>807.61803022285733</v>
      </c>
      <c r="H228" s="29">
        <v>977.31809387999999</v>
      </c>
      <c r="I228" s="29">
        <v>1545.4655741551646</v>
      </c>
      <c r="J228" s="29">
        <v>694.61863638951331</v>
      </c>
      <c r="L228" s="28">
        <v>80</v>
      </c>
      <c r="M228" s="29">
        <v>123.41822811428575</v>
      </c>
      <c r="N228" s="29">
        <v>286.94738036571437</v>
      </c>
      <c r="O228" s="29">
        <v>450.47653261714294</v>
      </c>
      <c r="P228" s="29">
        <v>611.94871440000009</v>
      </c>
      <c r="Q228" s="29">
        <v>775.4778666514286</v>
      </c>
      <c r="R228" s="29">
        <v>936.9500484342858</v>
      </c>
      <c r="S228" s="29">
        <v>1393.3294658590369</v>
      </c>
      <c r="T228" s="29">
        <v>654.07831949169918</v>
      </c>
    </row>
    <row r="229" spans="2:20" x14ac:dyDescent="0.3">
      <c r="B229" s="27">
        <v>80</v>
      </c>
      <c r="C229" s="5"/>
      <c r="D229" s="5"/>
      <c r="E229" s="5"/>
      <c r="F229" s="5"/>
      <c r="G229" s="5"/>
      <c r="H229" s="5"/>
      <c r="I229" s="5"/>
      <c r="J229" s="5"/>
      <c r="L229" s="28">
        <v>100</v>
      </c>
      <c r="M229" s="29">
        <v>154.27278514285717</v>
      </c>
      <c r="N229" s="29">
        <v>358.68422545714287</v>
      </c>
      <c r="O229" s="29">
        <v>563.09566577142857</v>
      </c>
      <c r="P229" s="29">
        <v>764.93589300000008</v>
      </c>
      <c r="Q229" s="29">
        <v>969.34733331428595</v>
      </c>
      <c r="R229" s="29">
        <v>1171.1875605428572</v>
      </c>
      <c r="S229" s="29">
        <v>1741.6618323237956</v>
      </c>
      <c r="T229" s="29">
        <v>817.59789936462391</v>
      </c>
    </row>
    <row r="230" spans="2:20" x14ac:dyDescent="0.3">
      <c r="B230" s="28" t="s">
        <v>3</v>
      </c>
      <c r="C230" s="29">
        <v>123.41822811428575</v>
      </c>
      <c r="D230" s="29">
        <v>286.94738036571437</v>
      </c>
      <c r="E230" s="29">
        <v>450.47653261714294</v>
      </c>
      <c r="F230" s="29">
        <v>611.94871440000009</v>
      </c>
      <c r="G230" s="29">
        <v>775.4778666514286</v>
      </c>
      <c r="H230" s="29">
        <v>936.9500484342858</v>
      </c>
      <c r="I230" s="29">
        <v>1393.3294658590369</v>
      </c>
      <c r="J230" s="29">
        <v>654.07831949169918</v>
      </c>
      <c r="L230" s="28">
        <v>150</v>
      </c>
      <c r="M230" s="29">
        <v>231.40917771428576</v>
      </c>
      <c r="N230" s="29">
        <v>538.02633818571439</v>
      </c>
      <c r="O230" s="29">
        <v>844.64349865714303</v>
      </c>
      <c r="P230" s="29">
        <v>1147.4038395000002</v>
      </c>
      <c r="Q230" s="29">
        <v>1454.0209999714289</v>
      </c>
      <c r="R230" s="29">
        <v>1756.7813408142861</v>
      </c>
      <c r="S230" s="29">
        <v>2612.4927484856935</v>
      </c>
      <c r="T230" s="29">
        <v>1226.3968490469358</v>
      </c>
    </row>
    <row r="231" spans="2:20" x14ac:dyDescent="0.3">
      <c r="B231" s="28" t="s">
        <v>1</v>
      </c>
      <c r="C231" s="29">
        <v>169.70006365714289</v>
      </c>
      <c r="D231" s="29">
        <v>398.02378566857158</v>
      </c>
      <c r="E231" s="29">
        <v>624.29053721142873</v>
      </c>
      <c r="F231" s="29">
        <v>850.55728875428588</v>
      </c>
      <c r="G231" s="29">
        <v>1076.824040297143</v>
      </c>
      <c r="H231" s="29">
        <v>1303.0907918400003</v>
      </c>
      <c r="I231" s="29">
        <v>2060.62076554022</v>
      </c>
      <c r="J231" s="29">
        <v>926.15818185268449</v>
      </c>
      <c r="L231" s="28">
        <v>200</v>
      </c>
      <c r="M231" s="29">
        <v>308.54557028571435</v>
      </c>
      <c r="N231" s="29">
        <v>717.36845091428575</v>
      </c>
      <c r="O231" s="29">
        <v>1126.1913315428571</v>
      </c>
      <c r="P231" s="29">
        <v>1529.8717860000002</v>
      </c>
      <c r="Q231" s="29">
        <v>1938.6946666285719</v>
      </c>
      <c r="R231" s="29">
        <v>2342.3751210857145</v>
      </c>
      <c r="S231" s="29">
        <v>3483.3236646475912</v>
      </c>
      <c r="T231" s="29">
        <v>1635.1957987292478</v>
      </c>
    </row>
    <row r="232" spans="2:20" x14ac:dyDescent="0.3">
      <c r="B232" s="27">
        <v>100</v>
      </c>
      <c r="C232" s="5"/>
      <c r="D232" s="5"/>
      <c r="E232" s="5"/>
      <c r="F232" s="5"/>
      <c r="G232" s="5"/>
      <c r="H232" s="5"/>
      <c r="I232" s="5"/>
      <c r="J232" s="5"/>
      <c r="L232" s="28">
        <v>250</v>
      </c>
      <c r="M232" s="29">
        <v>385.68196285714293</v>
      </c>
      <c r="N232" s="29">
        <v>896.71056364285732</v>
      </c>
      <c r="O232" s="29">
        <v>1407.7391644285717</v>
      </c>
      <c r="P232" s="29">
        <v>1912.3397325000001</v>
      </c>
      <c r="Q232" s="29">
        <v>2423.3683332857149</v>
      </c>
      <c r="R232" s="29">
        <v>2927.9689013571437</v>
      </c>
      <c r="S232" s="29">
        <v>4354.1545808094888</v>
      </c>
      <c r="T232" s="29">
        <v>2043.9947484115601</v>
      </c>
    </row>
    <row r="233" spans="2:20" x14ac:dyDescent="0.3">
      <c r="B233" s="28" t="s">
        <v>3</v>
      </c>
      <c r="C233" s="29">
        <v>154.27278514285717</v>
      </c>
      <c r="D233" s="29">
        <v>358.68422545714287</v>
      </c>
      <c r="E233" s="29">
        <v>563.09566577142857</v>
      </c>
      <c r="F233" s="29">
        <v>764.93589300000008</v>
      </c>
      <c r="G233" s="29">
        <v>969.34733331428595</v>
      </c>
      <c r="H233" s="29">
        <v>1171.1875605428572</v>
      </c>
      <c r="I233" s="29">
        <v>1741.6618323237956</v>
      </c>
      <c r="J233" s="29">
        <v>817.59789936462391</v>
      </c>
      <c r="L233" s="27" t="s">
        <v>1</v>
      </c>
      <c r="M233" s="5"/>
      <c r="N233" s="5"/>
      <c r="O233" s="5"/>
      <c r="P233" s="5"/>
      <c r="Q233" s="5"/>
      <c r="R233" s="5"/>
      <c r="S233" s="5"/>
      <c r="T233" s="5"/>
    </row>
    <row r="234" spans="2:20" x14ac:dyDescent="0.3">
      <c r="B234" s="28" t="s">
        <v>1</v>
      </c>
      <c r="C234" s="29">
        <v>212.12507957142859</v>
      </c>
      <c r="D234" s="29">
        <v>497.52973208571444</v>
      </c>
      <c r="E234" s="29">
        <v>780.36317151428591</v>
      </c>
      <c r="F234" s="29">
        <v>1063.1966109428572</v>
      </c>
      <c r="G234" s="29">
        <v>1346.0300503714286</v>
      </c>
      <c r="H234" s="29">
        <v>1628.8634898000005</v>
      </c>
      <c r="I234" s="29">
        <v>2575.7759569252748</v>
      </c>
      <c r="J234" s="29">
        <v>1157.6977273158559</v>
      </c>
      <c r="L234" s="28">
        <v>60</v>
      </c>
      <c r="M234" s="29">
        <v>127.27504774285718</v>
      </c>
      <c r="N234" s="29">
        <v>298.5178392514286</v>
      </c>
      <c r="O234" s="29">
        <v>468.21790290857149</v>
      </c>
      <c r="P234" s="29">
        <v>637.91796656571432</v>
      </c>
      <c r="Q234" s="29">
        <v>807.61803022285733</v>
      </c>
      <c r="R234" s="29">
        <v>977.31809387999999</v>
      </c>
      <c r="S234" s="29">
        <v>1545.4655741551646</v>
      </c>
      <c r="T234" s="29">
        <v>694.61863638951331</v>
      </c>
    </row>
    <row r="235" spans="2:20" x14ac:dyDescent="0.3">
      <c r="B235" s="27">
        <v>150</v>
      </c>
      <c r="C235" s="5"/>
      <c r="D235" s="5"/>
      <c r="E235" s="5"/>
      <c r="F235" s="5"/>
      <c r="G235" s="5"/>
      <c r="H235" s="5"/>
      <c r="I235" s="5"/>
      <c r="J235" s="5"/>
      <c r="L235" s="28">
        <v>80</v>
      </c>
      <c r="M235" s="29">
        <v>169.70006365714289</v>
      </c>
      <c r="N235" s="29">
        <v>398.02378566857158</v>
      </c>
      <c r="O235" s="29">
        <v>624.29053721142873</v>
      </c>
      <c r="P235" s="29">
        <v>850.55728875428588</v>
      </c>
      <c r="Q235" s="29">
        <v>1076.824040297143</v>
      </c>
      <c r="R235" s="29">
        <v>1303.0907918400003</v>
      </c>
      <c r="S235" s="29">
        <v>2060.62076554022</v>
      </c>
      <c r="T235" s="29">
        <v>926.15818185268449</v>
      </c>
    </row>
    <row r="236" spans="2:20" x14ac:dyDescent="0.3">
      <c r="B236" s="28" t="s">
        <v>3</v>
      </c>
      <c r="C236" s="29">
        <v>231.40917771428576</v>
      </c>
      <c r="D236" s="29">
        <v>538.02633818571439</v>
      </c>
      <c r="E236" s="29">
        <v>844.64349865714303</v>
      </c>
      <c r="F236" s="29">
        <v>1147.4038395000002</v>
      </c>
      <c r="G236" s="29">
        <v>1454.0209999714289</v>
      </c>
      <c r="H236" s="29">
        <v>1756.7813408142861</v>
      </c>
      <c r="I236" s="29">
        <v>2612.4927484856935</v>
      </c>
      <c r="J236" s="29">
        <v>1226.3968490469358</v>
      </c>
      <c r="L236" s="28">
        <v>100</v>
      </c>
      <c r="M236" s="29">
        <v>212.12507957142859</v>
      </c>
      <c r="N236" s="29">
        <v>497.52973208571444</v>
      </c>
      <c r="O236" s="29">
        <v>780.36317151428591</v>
      </c>
      <c r="P236" s="29">
        <v>1063.1966109428572</v>
      </c>
      <c r="Q236" s="29">
        <v>1346.0300503714286</v>
      </c>
      <c r="R236" s="29">
        <v>1628.8634898000005</v>
      </c>
      <c r="S236" s="29">
        <v>2575.7759569252748</v>
      </c>
      <c r="T236" s="29">
        <v>1157.6977273158559</v>
      </c>
    </row>
    <row r="237" spans="2:20" x14ac:dyDescent="0.3">
      <c r="B237" s="28" t="s">
        <v>1</v>
      </c>
      <c r="C237" s="29">
        <v>318.18761935714292</v>
      </c>
      <c r="D237" s="29">
        <v>746.29459812857158</v>
      </c>
      <c r="E237" s="29">
        <v>1170.5447572714288</v>
      </c>
      <c r="F237" s="29">
        <v>1594.7949164142863</v>
      </c>
      <c r="G237" s="29">
        <v>2019.0450755571433</v>
      </c>
      <c r="H237" s="29">
        <v>2443.2952347000009</v>
      </c>
      <c r="I237" s="29">
        <v>3863.6639353879123</v>
      </c>
      <c r="J237" s="29">
        <v>1736.5465909737836</v>
      </c>
      <c r="L237" s="28">
        <v>150</v>
      </c>
      <c r="M237" s="29">
        <v>318.18761935714292</v>
      </c>
      <c r="N237" s="29">
        <v>746.29459812857158</v>
      </c>
      <c r="O237" s="29">
        <v>1170.5447572714288</v>
      </c>
      <c r="P237" s="29">
        <v>1594.7949164142863</v>
      </c>
      <c r="Q237" s="29">
        <v>2019.0450755571433</v>
      </c>
      <c r="R237" s="29">
        <v>2443.2952347000009</v>
      </c>
      <c r="S237" s="29">
        <v>3863.6639353879123</v>
      </c>
      <c r="T237" s="29">
        <v>1736.5465909737836</v>
      </c>
    </row>
    <row r="238" spans="2:20" x14ac:dyDescent="0.3">
      <c r="B238" s="27">
        <v>200</v>
      </c>
      <c r="C238" s="5"/>
      <c r="D238" s="5"/>
      <c r="E238" s="5"/>
      <c r="F238" s="5"/>
      <c r="G238" s="5"/>
      <c r="H238" s="5"/>
      <c r="I238" s="5"/>
      <c r="J238" s="5"/>
      <c r="L238" s="28">
        <v>200</v>
      </c>
      <c r="M238" s="29">
        <v>424.25015914285717</v>
      </c>
      <c r="N238" s="29">
        <v>995.05946417142889</v>
      </c>
      <c r="O238" s="29">
        <v>1560.7263430285718</v>
      </c>
      <c r="P238" s="29">
        <v>2126.3932218857144</v>
      </c>
      <c r="Q238" s="29">
        <v>2692.0601007428572</v>
      </c>
      <c r="R238" s="29">
        <v>3257.726979600001</v>
      </c>
      <c r="S238" s="29">
        <v>5151.5519138505497</v>
      </c>
      <c r="T238" s="29">
        <v>2315.3954546317118</v>
      </c>
    </row>
    <row r="239" spans="2:20" x14ac:dyDescent="0.3">
      <c r="B239" s="28" t="s">
        <v>3</v>
      </c>
      <c r="C239" s="29">
        <v>308.54557028571435</v>
      </c>
      <c r="D239" s="29">
        <v>717.36845091428575</v>
      </c>
      <c r="E239" s="29">
        <v>1126.1913315428571</v>
      </c>
      <c r="F239" s="29">
        <v>1529.8717860000002</v>
      </c>
      <c r="G239" s="29">
        <v>1938.6946666285719</v>
      </c>
      <c r="H239" s="29">
        <v>2342.3751210857145</v>
      </c>
      <c r="I239" s="29">
        <v>3483.3236646475912</v>
      </c>
      <c r="J239" s="29">
        <v>1635.1957987292478</v>
      </c>
      <c r="L239" s="28">
        <v>250</v>
      </c>
      <c r="M239" s="29">
        <v>530.31269892857142</v>
      </c>
      <c r="N239" s="29">
        <v>1243.824330214286</v>
      </c>
      <c r="O239" s="29">
        <v>1950.9079287857148</v>
      </c>
      <c r="P239" s="29">
        <v>2657.9915273571437</v>
      </c>
      <c r="Q239" s="29">
        <v>3365.0751259285721</v>
      </c>
      <c r="R239" s="29">
        <v>4072.1587245000005</v>
      </c>
      <c r="S239" s="29">
        <v>6439.4398923131876</v>
      </c>
      <c r="T239" s="29">
        <v>2894.2443182896395</v>
      </c>
    </row>
    <row r="240" spans="2:20" x14ac:dyDescent="0.3">
      <c r="B240" s="28" t="s">
        <v>1</v>
      </c>
      <c r="C240" s="29">
        <v>424.25015914285717</v>
      </c>
      <c r="D240" s="29">
        <v>995.05946417142889</v>
      </c>
      <c r="E240" s="29">
        <v>1560.7263430285718</v>
      </c>
      <c r="F240" s="29">
        <v>2126.3932218857144</v>
      </c>
      <c r="G240" s="29">
        <v>2692.0601007428572</v>
      </c>
      <c r="H240" s="29">
        <v>3257.726979600001</v>
      </c>
      <c r="I240" s="29">
        <v>5151.5519138505497</v>
      </c>
      <c r="J240" s="29">
        <v>2315.3954546317118</v>
      </c>
      <c r="L240" s="27" t="s">
        <v>106</v>
      </c>
      <c r="M240" s="29">
        <v>256.47850530000005</v>
      </c>
      <c r="N240" s="29">
        <v>599.34977028000003</v>
      </c>
      <c r="O240" s="29">
        <v>940.4211861</v>
      </c>
      <c r="P240" s="29">
        <v>1279.6927527600003</v>
      </c>
      <c r="Q240" s="29">
        <v>1620.7641685800006</v>
      </c>
      <c r="R240" s="29">
        <v>1960.0357352400006</v>
      </c>
      <c r="S240" s="29">
        <v>3022.2064524743496</v>
      </c>
      <c r="T240" s="29">
        <v>1382.7069386763351</v>
      </c>
    </row>
    <row r="241" spans="2:20" x14ac:dyDescent="0.3">
      <c r="B241" s="27">
        <v>250</v>
      </c>
      <c r="C241" s="5"/>
      <c r="D241" s="5"/>
      <c r="E241" s="5"/>
      <c r="F241" s="5"/>
      <c r="G241" s="5"/>
      <c r="H241" s="5"/>
      <c r="I241" s="5"/>
      <c r="J241" s="5"/>
      <c r="L241"/>
      <c r="M241"/>
      <c r="N241"/>
      <c r="O241"/>
      <c r="P241"/>
      <c r="Q241"/>
      <c r="R241"/>
      <c r="S241"/>
      <c r="T241"/>
    </row>
    <row r="242" spans="2:20" x14ac:dyDescent="0.3">
      <c r="B242" s="28" t="s">
        <v>3</v>
      </c>
      <c r="C242" s="29">
        <v>385.68196285714293</v>
      </c>
      <c r="D242" s="29">
        <v>896.71056364285732</v>
      </c>
      <c r="E242" s="29">
        <v>1407.7391644285717</v>
      </c>
      <c r="F242" s="29">
        <v>1912.3397325000001</v>
      </c>
      <c r="G242" s="29">
        <v>2423.3683332857149</v>
      </c>
      <c r="H242" s="29">
        <v>2927.9689013571437</v>
      </c>
      <c r="I242" s="29">
        <v>4354.1545808094888</v>
      </c>
      <c r="J242" s="29">
        <v>2043.9947484115601</v>
      </c>
      <c r="L242"/>
      <c r="M242"/>
      <c r="N242"/>
      <c r="O242"/>
      <c r="P242"/>
      <c r="Q242"/>
      <c r="R242"/>
      <c r="S242"/>
      <c r="T242"/>
    </row>
    <row r="243" spans="2:20" x14ac:dyDescent="0.3">
      <c r="B243" s="28" t="s">
        <v>1</v>
      </c>
      <c r="C243" s="29">
        <v>530.31269892857142</v>
      </c>
      <c r="D243" s="29">
        <v>1243.824330214286</v>
      </c>
      <c r="E243" s="29">
        <v>1950.9079287857148</v>
      </c>
      <c r="F243" s="29">
        <v>2657.9915273571437</v>
      </c>
      <c r="G243" s="29">
        <v>3365.0751259285721</v>
      </c>
      <c r="H243" s="29">
        <v>4072.1587245000005</v>
      </c>
      <c r="I243" s="29">
        <v>6439.4398923131876</v>
      </c>
      <c r="J243" s="29">
        <v>2894.2443182896395</v>
      </c>
      <c r="L243"/>
      <c r="M243"/>
      <c r="N243"/>
      <c r="O243"/>
      <c r="P243"/>
      <c r="Q243"/>
      <c r="R243"/>
      <c r="S243"/>
      <c r="T243"/>
    </row>
    <row r="244" spans="2:20" x14ac:dyDescent="0.3">
      <c r="B244" s="27" t="s">
        <v>106</v>
      </c>
      <c r="C244" s="29">
        <v>256.47850530000005</v>
      </c>
      <c r="D244" s="29">
        <v>599.34977028000003</v>
      </c>
      <c r="E244" s="29">
        <v>940.4211861</v>
      </c>
      <c r="F244" s="29">
        <v>1279.6927527600003</v>
      </c>
      <c r="G244" s="29">
        <v>1620.7641685800006</v>
      </c>
      <c r="H244" s="29">
        <v>1960.0357352400006</v>
      </c>
      <c r="I244" s="29">
        <v>3022.2064524743496</v>
      </c>
      <c r="J244" s="29">
        <v>1382.7069386763351</v>
      </c>
      <c r="L244"/>
      <c r="M244"/>
      <c r="N244"/>
      <c r="O244"/>
      <c r="P244"/>
      <c r="Q244"/>
      <c r="R244"/>
      <c r="S244"/>
      <c r="T244"/>
    </row>
    <row r="290" spans="2:20" x14ac:dyDescent="0.3">
      <c r="B290" s="26" t="s">
        <v>104</v>
      </c>
      <c r="C290" s="1" t="s" vm="8">
        <v>90</v>
      </c>
      <c r="L290" s="26" t="s">
        <v>104</v>
      </c>
      <c r="M290" s="1" t="s" vm="8">
        <v>90</v>
      </c>
    </row>
    <row r="291" spans="2:20" x14ac:dyDescent="0.3">
      <c r="B291" s="26" t="s">
        <v>105</v>
      </c>
      <c r="C291" s="1" t="s" vm="5">
        <v>24</v>
      </c>
      <c r="L291" s="26" t="s">
        <v>105</v>
      </c>
      <c r="M291" s="1" t="s" vm="5">
        <v>24</v>
      </c>
    </row>
    <row r="293" spans="2:20" x14ac:dyDescent="0.3">
      <c r="B293" s="26" t="s">
        <v>110</v>
      </c>
      <c r="C293" s="26" t="s">
        <v>103</v>
      </c>
      <c r="L293" s="26" t="s">
        <v>110</v>
      </c>
      <c r="M293" s="26" t="s">
        <v>103</v>
      </c>
    </row>
    <row r="294" spans="2:20" x14ac:dyDescent="0.3">
      <c r="B294" s="26" t="s">
        <v>108</v>
      </c>
      <c r="C294" s="5" t="s">
        <v>5</v>
      </c>
      <c r="D294" s="5" t="s">
        <v>6</v>
      </c>
      <c r="E294" s="5" t="s">
        <v>7</v>
      </c>
      <c r="F294" s="5" t="s">
        <v>8</v>
      </c>
      <c r="G294" s="5" t="s">
        <v>9</v>
      </c>
      <c r="H294" s="5" t="s">
        <v>10</v>
      </c>
      <c r="I294" s="5" t="s">
        <v>11</v>
      </c>
      <c r="J294" s="5" t="s">
        <v>106</v>
      </c>
      <c r="L294" s="26" t="s">
        <v>109</v>
      </c>
      <c r="M294" s="5" t="s">
        <v>5</v>
      </c>
      <c r="N294" s="5" t="s">
        <v>6</v>
      </c>
      <c r="O294" s="5" t="s">
        <v>7</v>
      </c>
      <c r="P294" s="5" t="s">
        <v>8</v>
      </c>
      <c r="Q294" s="5" t="s">
        <v>9</v>
      </c>
      <c r="R294" s="5" t="s">
        <v>10</v>
      </c>
      <c r="S294" s="5" t="s">
        <v>11</v>
      </c>
      <c r="T294" s="5" t="s">
        <v>106</v>
      </c>
    </row>
    <row r="295" spans="2:20" x14ac:dyDescent="0.3">
      <c r="B295" s="27">
        <v>60</v>
      </c>
      <c r="C295" s="5"/>
      <c r="D295" s="5"/>
      <c r="E295" s="5"/>
      <c r="F295" s="5"/>
      <c r="G295" s="5"/>
      <c r="H295" s="5"/>
      <c r="I295" s="5"/>
      <c r="J295" s="5"/>
      <c r="L295" s="27" t="s">
        <v>3</v>
      </c>
      <c r="M295" s="5"/>
      <c r="N295" s="5"/>
      <c r="O295" s="5"/>
      <c r="P295" s="5"/>
      <c r="Q295" s="5"/>
      <c r="R295" s="5"/>
      <c r="S295" s="5"/>
      <c r="T295" s="5"/>
    </row>
    <row r="296" spans="2:20" x14ac:dyDescent="0.3">
      <c r="B296" s="28" t="s">
        <v>3</v>
      </c>
      <c r="C296" s="29">
        <v>48.179653954491677</v>
      </c>
      <c r="D296" s="29">
        <v>112.01769544419317</v>
      </c>
      <c r="E296" s="29">
        <v>175.85573693389463</v>
      </c>
      <c r="F296" s="29">
        <v>238.89078419102125</v>
      </c>
      <c r="G296" s="29">
        <v>302.72882568072276</v>
      </c>
      <c r="H296" s="29">
        <v>365.76387293784933</v>
      </c>
      <c r="I296" s="29">
        <v>543.92396111474193</v>
      </c>
      <c r="J296" s="29">
        <v>255.33721860813071</v>
      </c>
      <c r="L296" s="28">
        <v>60</v>
      </c>
      <c r="M296" s="29">
        <v>48.179653954491677</v>
      </c>
      <c r="N296" s="29">
        <v>112.01769544419317</v>
      </c>
      <c r="O296" s="29">
        <v>175.85573693389463</v>
      </c>
      <c r="P296" s="29">
        <v>238.89078419102125</v>
      </c>
      <c r="Q296" s="29">
        <v>302.72882568072276</v>
      </c>
      <c r="R296" s="29">
        <v>365.76387293784933</v>
      </c>
      <c r="S296" s="29">
        <v>543.92396111474193</v>
      </c>
      <c r="T296" s="29">
        <v>255.33721860813071</v>
      </c>
    </row>
    <row r="297" spans="2:20" x14ac:dyDescent="0.3">
      <c r="B297" s="28" t="s">
        <v>1</v>
      </c>
      <c r="C297" s="29">
        <v>66.247024187426064</v>
      </c>
      <c r="D297" s="29">
        <v>155.37938400323566</v>
      </c>
      <c r="E297" s="29">
        <v>243.70874958647042</v>
      </c>
      <c r="F297" s="29">
        <v>332.03811516970512</v>
      </c>
      <c r="G297" s="29">
        <v>420.36748075293991</v>
      </c>
      <c r="H297" s="29">
        <v>508.6968463361747</v>
      </c>
      <c r="I297" s="29">
        <v>804.41922503727631</v>
      </c>
      <c r="J297" s="29">
        <v>361.55097501046123</v>
      </c>
      <c r="L297" s="28">
        <v>80</v>
      </c>
      <c r="M297" s="29">
        <v>64.239538605988912</v>
      </c>
      <c r="N297" s="29">
        <v>149.3569272589242</v>
      </c>
      <c r="O297" s="29">
        <v>234.47431591185955</v>
      </c>
      <c r="P297" s="29">
        <v>318.52104558802836</v>
      </c>
      <c r="Q297" s="29">
        <v>403.63843424096353</v>
      </c>
      <c r="R297" s="29">
        <v>487.68516391713246</v>
      </c>
      <c r="S297" s="29">
        <v>725.23194815298939</v>
      </c>
      <c r="T297" s="29">
        <v>340.44962481084087</v>
      </c>
    </row>
    <row r="298" spans="2:20" x14ac:dyDescent="0.3">
      <c r="B298" s="27">
        <v>80</v>
      </c>
      <c r="C298" s="5"/>
      <c r="D298" s="5"/>
      <c r="E298" s="5"/>
      <c r="F298" s="5"/>
      <c r="G298" s="5"/>
      <c r="H298" s="5"/>
      <c r="I298" s="5"/>
      <c r="J298" s="5"/>
      <c r="L298" s="28">
        <v>100</v>
      </c>
      <c r="M298" s="29">
        <v>80.29942325748614</v>
      </c>
      <c r="N298" s="29">
        <v>186.69615907365528</v>
      </c>
      <c r="O298" s="29">
        <v>293.09289488982432</v>
      </c>
      <c r="P298" s="29">
        <v>398.15130698503543</v>
      </c>
      <c r="Q298" s="29">
        <v>504.54804280120464</v>
      </c>
      <c r="R298" s="29">
        <v>609.60645489641547</v>
      </c>
      <c r="S298" s="29">
        <v>906.53993519123662</v>
      </c>
      <c r="T298" s="29">
        <v>425.56203101355112</v>
      </c>
    </row>
    <row r="299" spans="2:20" x14ac:dyDescent="0.3">
      <c r="B299" s="28" t="s">
        <v>3</v>
      </c>
      <c r="C299" s="29">
        <v>64.239538605988912</v>
      </c>
      <c r="D299" s="29">
        <v>149.3569272589242</v>
      </c>
      <c r="E299" s="29">
        <v>234.47431591185955</v>
      </c>
      <c r="F299" s="29">
        <v>318.52104558802836</v>
      </c>
      <c r="G299" s="29">
        <v>403.63843424096353</v>
      </c>
      <c r="H299" s="29">
        <v>487.68516391713246</v>
      </c>
      <c r="I299" s="29">
        <v>725.23194815298939</v>
      </c>
      <c r="J299" s="29">
        <v>340.44962481084087</v>
      </c>
      <c r="L299" s="28">
        <v>150</v>
      </c>
      <c r="M299" s="29">
        <v>120.44913488622922</v>
      </c>
      <c r="N299" s="29">
        <v>280.04423861048286</v>
      </c>
      <c r="O299" s="29">
        <v>439.63934233473657</v>
      </c>
      <c r="P299" s="29">
        <v>597.22696047755323</v>
      </c>
      <c r="Q299" s="29">
        <v>756.82206420180682</v>
      </c>
      <c r="R299" s="29">
        <v>914.40968234462343</v>
      </c>
      <c r="S299" s="29">
        <v>1359.809902786855</v>
      </c>
      <c r="T299" s="29">
        <v>638.34304652032677</v>
      </c>
    </row>
    <row r="300" spans="2:20" x14ac:dyDescent="0.3">
      <c r="B300" s="28" t="s">
        <v>1</v>
      </c>
      <c r="C300" s="29">
        <v>88.329365583234733</v>
      </c>
      <c r="D300" s="29">
        <v>207.1725120043142</v>
      </c>
      <c r="E300" s="29">
        <v>324.94499944862724</v>
      </c>
      <c r="F300" s="29">
        <v>442.71748689294014</v>
      </c>
      <c r="G300" s="29">
        <v>560.4899743372531</v>
      </c>
      <c r="H300" s="29">
        <v>678.26246178156623</v>
      </c>
      <c r="I300" s="29">
        <v>1072.5589667163683</v>
      </c>
      <c r="J300" s="29">
        <v>482.06796668061492</v>
      </c>
      <c r="L300" s="28">
        <v>200</v>
      </c>
      <c r="M300" s="29">
        <v>160.59884651497228</v>
      </c>
      <c r="N300" s="29">
        <v>373.39231814731056</v>
      </c>
      <c r="O300" s="29">
        <v>586.18578977964864</v>
      </c>
      <c r="P300" s="29">
        <v>796.30261397007087</v>
      </c>
      <c r="Q300" s="29">
        <v>1009.0960856024093</v>
      </c>
      <c r="R300" s="29">
        <v>1219.2129097928309</v>
      </c>
      <c r="S300" s="29">
        <v>1813.0798703824732</v>
      </c>
      <c r="T300" s="29">
        <v>851.12406202710224</v>
      </c>
    </row>
    <row r="301" spans="2:20" x14ac:dyDescent="0.3">
      <c r="B301" s="27">
        <v>100</v>
      </c>
      <c r="C301" s="5"/>
      <c r="D301" s="5"/>
      <c r="E301" s="5"/>
      <c r="F301" s="5"/>
      <c r="G301" s="5"/>
      <c r="H301" s="5"/>
      <c r="I301" s="5"/>
      <c r="J301" s="5"/>
      <c r="L301" s="28">
        <v>250</v>
      </c>
      <c r="M301" s="29">
        <v>200.74855814371531</v>
      </c>
      <c r="N301" s="29">
        <v>466.74039768413814</v>
      </c>
      <c r="O301" s="29">
        <v>732.73223722456112</v>
      </c>
      <c r="P301" s="29">
        <v>995.3782674625885</v>
      </c>
      <c r="Q301" s="29">
        <v>1261.3701070030113</v>
      </c>
      <c r="R301" s="29">
        <v>1524.0161372410391</v>
      </c>
      <c r="S301" s="29">
        <v>2266.3498379780917</v>
      </c>
      <c r="T301" s="29">
        <v>1063.9050775338776</v>
      </c>
    </row>
    <row r="302" spans="2:20" x14ac:dyDescent="0.3">
      <c r="B302" s="28" t="s">
        <v>3</v>
      </c>
      <c r="C302" s="29">
        <v>80.29942325748614</v>
      </c>
      <c r="D302" s="29">
        <v>186.69615907365528</v>
      </c>
      <c r="E302" s="29">
        <v>293.09289488982432</v>
      </c>
      <c r="F302" s="29">
        <v>398.15130698503543</v>
      </c>
      <c r="G302" s="29">
        <v>504.54804280120464</v>
      </c>
      <c r="H302" s="29">
        <v>609.60645489641547</v>
      </c>
      <c r="I302" s="29">
        <v>906.53993519123662</v>
      </c>
      <c r="J302" s="29">
        <v>425.56203101355112</v>
      </c>
      <c r="L302" s="27" t="s">
        <v>1</v>
      </c>
      <c r="M302" s="5"/>
      <c r="N302" s="5"/>
      <c r="O302" s="5"/>
      <c r="P302" s="5"/>
      <c r="Q302" s="5"/>
      <c r="R302" s="5"/>
      <c r="S302" s="5"/>
      <c r="T302" s="5"/>
    </row>
    <row r="303" spans="2:20" x14ac:dyDescent="0.3">
      <c r="B303" s="28" t="s">
        <v>1</v>
      </c>
      <c r="C303" s="29">
        <v>110.41170697904344</v>
      </c>
      <c r="D303" s="29">
        <v>258.9656400053928</v>
      </c>
      <c r="E303" s="29">
        <v>406.1812493107841</v>
      </c>
      <c r="F303" s="29">
        <v>553.39685861617522</v>
      </c>
      <c r="G303" s="29">
        <v>700.61246792156635</v>
      </c>
      <c r="H303" s="29">
        <v>847.82807722695782</v>
      </c>
      <c r="I303" s="29">
        <v>1340.6987083954607</v>
      </c>
      <c r="J303" s="29">
        <v>602.58495835076872</v>
      </c>
      <c r="L303" s="28">
        <v>60</v>
      </c>
      <c r="M303" s="29">
        <v>66.247024187426064</v>
      </c>
      <c r="N303" s="29">
        <v>155.37938400323566</v>
      </c>
      <c r="O303" s="29">
        <v>243.70874958647042</v>
      </c>
      <c r="P303" s="29">
        <v>332.03811516970512</v>
      </c>
      <c r="Q303" s="29">
        <v>420.36748075293991</v>
      </c>
      <c r="R303" s="29">
        <v>508.6968463361747</v>
      </c>
      <c r="S303" s="29">
        <v>804.41922503727631</v>
      </c>
      <c r="T303" s="29">
        <v>361.55097501046123</v>
      </c>
    </row>
    <row r="304" spans="2:20" x14ac:dyDescent="0.3">
      <c r="B304" s="27">
        <v>150</v>
      </c>
      <c r="C304" s="5"/>
      <c r="D304" s="5"/>
      <c r="E304" s="5"/>
      <c r="F304" s="5"/>
      <c r="G304" s="5"/>
      <c r="H304" s="5"/>
      <c r="I304" s="5"/>
      <c r="J304" s="5"/>
      <c r="L304" s="28">
        <v>80</v>
      </c>
      <c r="M304" s="29">
        <v>88.329365583234733</v>
      </c>
      <c r="N304" s="29">
        <v>207.1725120043142</v>
      </c>
      <c r="O304" s="29">
        <v>324.94499944862724</v>
      </c>
      <c r="P304" s="29">
        <v>442.71748689294014</v>
      </c>
      <c r="Q304" s="29">
        <v>560.4899743372531</v>
      </c>
      <c r="R304" s="29">
        <v>678.26246178156623</v>
      </c>
      <c r="S304" s="29">
        <v>1072.5589667163683</v>
      </c>
      <c r="T304" s="29">
        <v>482.06796668061492</v>
      </c>
    </row>
    <row r="305" spans="2:20" x14ac:dyDescent="0.3">
      <c r="B305" s="28" t="s">
        <v>3</v>
      </c>
      <c r="C305" s="29">
        <v>120.44913488622922</v>
      </c>
      <c r="D305" s="29">
        <v>280.04423861048286</v>
      </c>
      <c r="E305" s="29">
        <v>439.63934233473657</v>
      </c>
      <c r="F305" s="29">
        <v>597.22696047755323</v>
      </c>
      <c r="G305" s="29">
        <v>756.82206420180682</v>
      </c>
      <c r="H305" s="29">
        <v>914.40968234462343</v>
      </c>
      <c r="I305" s="29">
        <v>1359.809902786855</v>
      </c>
      <c r="J305" s="29">
        <v>638.34304652032677</v>
      </c>
      <c r="L305" s="28">
        <v>100</v>
      </c>
      <c r="M305" s="29">
        <v>110.41170697904344</v>
      </c>
      <c r="N305" s="29">
        <v>258.9656400053928</v>
      </c>
      <c r="O305" s="29">
        <v>406.1812493107841</v>
      </c>
      <c r="P305" s="29">
        <v>553.39685861617522</v>
      </c>
      <c r="Q305" s="29">
        <v>700.61246792156635</v>
      </c>
      <c r="R305" s="29">
        <v>847.82807722695782</v>
      </c>
      <c r="S305" s="29">
        <v>1340.6987083954607</v>
      </c>
      <c r="T305" s="29">
        <v>602.58495835076872</v>
      </c>
    </row>
    <row r="306" spans="2:20" x14ac:dyDescent="0.3">
      <c r="B306" s="28" t="s">
        <v>1</v>
      </c>
      <c r="C306" s="29">
        <v>165.61756046856516</v>
      </c>
      <c r="D306" s="29">
        <v>388.44846000808917</v>
      </c>
      <c r="E306" s="29">
        <v>609.27187396617603</v>
      </c>
      <c r="F306" s="29">
        <v>830.09528792426306</v>
      </c>
      <c r="G306" s="29">
        <v>1050.9187018823498</v>
      </c>
      <c r="H306" s="29">
        <v>1271.7421158404366</v>
      </c>
      <c r="I306" s="29">
        <v>2011.0480625931912</v>
      </c>
      <c r="J306" s="29">
        <v>903.87743752615279</v>
      </c>
      <c r="L306" s="28">
        <v>150</v>
      </c>
      <c r="M306" s="29">
        <v>165.61756046856516</v>
      </c>
      <c r="N306" s="29">
        <v>388.44846000808917</v>
      </c>
      <c r="O306" s="29">
        <v>609.27187396617603</v>
      </c>
      <c r="P306" s="29">
        <v>830.09528792426306</v>
      </c>
      <c r="Q306" s="29">
        <v>1050.9187018823498</v>
      </c>
      <c r="R306" s="29">
        <v>1271.7421158404366</v>
      </c>
      <c r="S306" s="29">
        <v>2011.0480625931912</v>
      </c>
      <c r="T306" s="29">
        <v>903.87743752615279</v>
      </c>
    </row>
    <row r="307" spans="2:20" x14ac:dyDescent="0.3">
      <c r="B307" s="27">
        <v>200</v>
      </c>
      <c r="C307" s="5"/>
      <c r="D307" s="5"/>
      <c r="E307" s="5"/>
      <c r="F307" s="5"/>
      <c r="G307" s="5"/>
      <c r="H307" s="5"/>
      <c r="I307" s="5"/>
      <c r="J307" s="5"/>
      <c r="L307" s="28">
        <v>200</v>
      </c>
      <c r="M307" s="29">
        <v>220.82341395808689</v>
      </c>
      <c r="N307" s="29">
        <v>517.9312800107856</v>
      </c>
      <c r="O307" s="29">
        <v>812.36249862156819</v>
      </c>
      <c r="P307" s="29">
        <v>1106.7937172323504</v>
      </c>
      <c r="Q307" s="29">
        <v>1401.2249358431327</v>
      </c>
      <c r="R307" s="29">
        <v>1695.6561544539156</v>
      </c>
      <c r="S307" s="29">
        <v>2681.3974167909214</v>
      </c>
      <c r="T307" s="29">
        <v>1205.1699167015374</v>
      </c>
    </row>
    <row r="308" spans="2:20" x14ac:dyDescent="0.3">
      <c r="B308" s="28" t="s">
        <v>3</v>
      </c>
      <c r="C308" s="29">
        <v>160.59884651497228</v>
      </c>
      <c r="D308" s="29">
        <v>373.39231814731056</v>
      </c>
      <c r="E308" s="29">
        <v>586.18578977964864</v>
      </c>
      <c r="F308" s="29">
        <v>796.30261397007087</v>
      </c>
      <c r="G308" s="29">
        <v>1009.0960856024093</v>
      </c>
      <c r="H308" s="29">
        <v>1219.2129097928309</v>
      </c>
      <c r="I308" s="29">
        <v>1813.0798703824732</v>
      </c>
      <c r="J308" s="29">
        <v>851.12406202710224</v>
      </c>
      <c r="L308" s="28">
        <v>250</v>
      </c>
      <c r="M308" s="29">
        <v>276.02926744760862</v>
      </c>
      <c r="N308" s="29">
        <v>647.41410001348197</v>
      </c>
      <c r="O308" s="29">
        <v>1015.4531232769601</v>
      </c>
      <c r="P308" s="29">
        <v>1383.4921465404379</v>
      </c>
      <c r="Q308" s="29">
        <v>1751.5311698039161</v>
      </c>
      <c r="R308" s="29">
        <v>2119.5701930673945</v>
      </c>
      <c r="S308" s="29">
        <v>3351.7467709886514</v>
      </c>
      <c r="T308" s="29">
        <v>1506.4623958769214</v>
      </c>
    </row>
    <row r="309" spans="2:20" x14ac:dyDescent="0.3">
      <c r="B309" s="28" t="s">
        <v>1</v>
      </c>
      <c r="C309" s="29">
        <v>220.82341395808689</v>
      </c>
      <c r="D309" s="29">
        <v>517.9312800107856</v>
      </c>
      <c r="E309" s="29">
        <v>812.36249862156819</v>
      </c>
      <c r="F309" s="29">
        <v>1106.7937172323504</v>
      </c>
      <c r="G309" s="29">
        <v>1401.2249358431327</v>
      </c>
      <c r="H309" s="29">
        <v>1695.6561544539156</v>
      </c>
      <c r="I309" s="29">
        <v>2681.3974167909214</v>
      </c>
      <c r="J309" s="29">
        <v>1205.1699167015374</v>
      </c>
      <c r="L309" s="27" t="s">
        <v>106</v>
      </c>
      <c r="M309" s="29">
        <v>133.4977911655707</v>
      </c>
      <c r="N309" s="29">
        <v>311.96325935533361</v>
      </c>
      <c r="O309" s="29">
        <v>489.49190094042598</v>
      </c>
      <c r="P309" s="29">
        <v>666.08371592084734</v>
      </c>
      <c r="Q309" s="29">
        <v>843.6123575059396</v>
      </c>
      <c r="R309" s="29">
        <v>1020.2041724863614</v>
      </c>
      <c r="S309" s="29">
        <v>1573.067050510688</v>
      </c>
      <c r="T309" s="29">
        <v>719.70289255502394</v>
      </c>
    </row>
    <row r="310" spans="2:20" x14ac:dyDescent="0.3">
      <c r="B310" s="27">
        <v>250</v>
      </c>
      <c r="C310" s="5"/>
      <c r="D310" s="5"/>
      <c r="E310" s="5"/>
      <c r="F310" s="5"/>
      <c r="G310" s="5"/>
      <c r="H310" s="5"/>
      <c r="I310" s="5"/>
      <c r="J310" s="5"/>
      <c r="L310"/>
      <c r="M310"/>
      <c r="N310"/>
      <c r="O310"/>
      <c r="P310"/>
      <c r="Q310"/>
      <c r="R310"/>
      <c r="S310"/>
      <c r="T310"/>
    </row>
    <row r="311" spans="2:20" x14ac:dyDescent="0.3">
      <c r="B311" s="28" t="s">
        <v>3</v>
      </c>
      <c r="C311" s="29">
        <v>200.74855814371531</v>
      </c>
      <c r="D311" s="29">
        <v>466.74039768413814</v>
      </c>
      <c r="E311" s="29">
        <v>732.73223722456112</v>
      </c>
      <c r="F311" s="29">
        <v>995.3782674625885</v>
      </c>
      <c r="G311" s="29">
        <v>1261.3701070030113</v>
      </c>
      <c r="H311" s="29">
        <v>1524.0161372410391</v>
      </c>
      <c r="I311" s="29">
        <v>2266.3498379780917</v>
      </c>
      <c r="J311" s="29">
        <v>1063.9050775338776</v>
      </c>
      <c r="L311"/>
      <c r="M311"/>
      <c r="N311"/>
      <c r="O311"/>
      <c r="P311"/>
      <c r="Q311"/>
      <c r="R311"/>
      <c r="S311"/>
      <c r="T311"/>
    </row>
    <row r="312" spans="2:20" x14ac:dyDescent="0.3">
      <c r="B312" s="28" t="s">
        <v>1</v>
      </c>
      <c r="C312" s="29">
        <v>276.02926744760862</v>
      </c>
      <c r="D312" s="29">
        <v>647.41410001348197</v>
      </c>
      <c r="E312" s="29">
        <v>1015.4531232769601</v>
      </c>
      <c r="F312" s="29">
        <v>1383.4921465404379</v>
      </c>
      <c r="G312" s="29">
        <v>1751.5311698039161</v>
      </c>
      <c r="H312" s="29">
        <v>2119.5701930673945</v>
      </c>
      <c r="I312" s="29">
        <v>3351.7467709886514</v>
      </c>
      <c r="J312" s="29">
        <v>1506.4623958769214</v>
      </c>
      <c r="L312"/>
      <c r="M312"/>
      <c r="N312"/>
      <c r="O312"/>
      <c r="P312"/>
      <c r="Q312"/>
      <c r="R312"/>
      <c r="S312"/>
      <c r="T312"/>
    </row>
    <row r="313" spans="2:20" x14ac:dyDescent="0.3">
      <c r="B313" s="27" t="s">
        <v>106</v>
      </c>
      <c r="C313" s="29">
        <v>133.4977911655707</v>
      </c>
      <c r="D313" s="29">
        <v>311.96325935533361</v>
      </c>
      <c r="E313" s="29">
        <v>489.49190094042598</v>
      </c>
      <c r="F313" s="29">
        <v>666.08371592084734</v>
      </c>
      <c r="G313" s="29">
        <v>843.6123575059396</v>
      </c>
      <c r="H313" s="29">
        <v>1020.2041724863614</v>
      </c>
      <c r="I313" s="29">
        <v>1573.067050510688</v>
      </c>
      <c r="J313" s="29">
        <v>719.70289255502394</v>
      </c>
      <c r="L313"/>
      <c r="M313"/>
      <c r="N313"/>
      <c r="O313"/>
      <c r="P313"/>
      <c r="Q313"/>
      <c r="R313"/>
      <c r="S313"/>
      <c r="T313"/>
    </row>
    <row r="360" spans="2:20" x14ac:dyDescent="0.3">
      <c r="B360" s="26" t="s">
        <v>104</v>
      </c>
      <c r="C360" s="1" t="s" vm="8">
        <v>90</v>
      </c>
    </row>
    <row r="361" spans="2:20" x14ac:dyDescent="0.3">
      <c r="B361" s="26" t="s">
        <v>105</v>
      </c>
      <c r="C361" s="1" t="s" vm="6">
        <v>111</v>
      </c>
    </row>
    <row r="363" spans="2:20" x14ac:dyDescent="0.3">
      <c r="B363" s="26" t="s">
        <v>110</v>
      </c>
      <c r="C363" s="26" t="s">
        <v>0</v>
      </c>
      <c r="F363"/>
      <c r="G363"/>
      <c r="H363"/>
      <c r="I363"/>
      <c r="J363"/>
      <c r="L363"/>
      <c r="M363"/>
      <c r="N363"/>
      <c r="O363"/>
      <c r="P363"/>
      <c r="Q363"/>
      <c r="R363"/>
      <c r="S363"/>
      <c r="T363"/>
    </row>
    <row r="364" spans="2:20" x14ac:dyDescent="0.3">
      <c r="B364" s="26" t="s">
        <v>112</v>
      </c>
      <c r="C364" s="1" t="s">
        <v>113</v>
      </c>
      <c r="D364" s="1" t="s">
        <v>114</v>
      </c>
      <c r="E364" s="5" t="s">
        <v>106</v>
      </c>
      <c r="F364"/>
      <c r="G364"/>
      <c r="H364"/>
      <c r="I364"/>
      <c r="J364"/>
      <c r="L364"/>
      <c r="M364"/>
      <c r="N364"/>
      <c r="O364"/>
      <c r="P364"/>
      <c r="Q364"/>
      <c r="R364"/>
      <c r="S364"/>
      <c r="T364"/>
    </row>
    <row r="365" spans="2:20" x14ac:dyDescent="0.3">
      <c r="B365" s="27">
        <v>60</v>
      </c>
      <c r="C365" s="29">
        <v>313.16893111614792</v>
      </c>
      <c r="D365" s="29">
        <v>443.43920171621147</v>
      </c>
      <c r="E365" s="5">
        <v>378.30406641617964</v>
      </c>
      <c r="F365"/>
      <c r="G365"/>
      <c r="H365"/>
      <c r="I365"/>
      <c r="J365"/>
      <c r="L365"/>
      <c r="M365"/>
      <c r="N365"/>
      <c r="O365"/>
      <c r="P365"/>
      <c r="Q365"/>
      <c r="R365"/>
      <c r="S365"/>
      <c r="T365"/>
    </row>
    <row r="366" spans="2:20" x14ac:dyDescent="0.3">
      <c r="B366" s="27">
        <v>80</v>
      </c>
      <c r="C366" s="29">
        <v>417.55857482153033</v>
      </c>
      <c r="D366" s="29">
        <v>591.25226895494882</v>
      </c>
      <c r="E366" s="29">
        <v>504.4054218882398</v>
      </c>
      <c r="F366"/>
      <c r="G366"/>
      <c r="H366"/>
      <c r="I366"/>
      <c r="J366"/>
      <c r="L366"/>
      <c r="M366"/>
      <c r="N366"/>
      <c r="O366"/>
      <c r="P366"/>
      <c r="Q366"/>
      <c r="R366"/>
      <c r="S366"/>
      <c r="T366"/>
    </row>
    <row r="367" spans="2:20" x14ac:dyDescent="0.3">
      <c r="B367" s="27">
        <v>100</v>
      </c>
      <c r="C367" s="29">
        <v>521.94821852691314</v>
      </c>
      <c r="D367" s="29">
        <v>739.06533619368531</v>
      </c>
      <c r="E367" s="29">
        <v>630.50677736029957</v>
      </c>
      <c r="F367"/>
      <c r="G367"/>
      <c r="H367"/>
      <c r="I367"/>
      <c r="J367"/>
      <c r="L367"/>
      <c r="M367"/>
      <c r="N367"/>
      <c r="O367"/>
      <c r="P367"/>
      <c r="Q367"/>
      <c r="R367"/>
      <c r="S367"/>
      <c r="T367"/>
    </row>
    <row r="368" spans="2:20" x14ac:dyDescent="0.3">
      <c r="B368" s="27">
        <v>150</v>
      </c>
      <c r="C368" s="29">
        <v>782.92232779036988</v>
      </c>
      <c r="D368" s="29">
        <v>1108.5980042905287</v>
      </c>
      <c r="E368" s="29">
        <v>945.76016604044878</v>
      </c>
      <c r="F368"/>
      <c r="G368"/>
      <c r="H368"/>
      <c r="I368"/>
      <c r="J368"/>
      <c r="L368"/>
      <c r="M368"/>
      <c r="N368"/>
      <c r="O368"/>
      <c r="P368"/>
      <c r="Q368"/>
      <c r="R368"/>
      <c r="S368"/>
      <c r="T368"/>
    </row>
    <row r="369" spans="2:20" x14ac:dyDescent="0.3">
      <c r="B369" s="27">
        <v>200</v>
      </c>
      <c r="C369" s="29">
        <v>1043.8964370538263</v>
      </c>
      <c r="D369" s="29">
        <v>1478.1306723873706</v>
      </c>
      <c r="E369" s="29">
        <v>1261.0135547205991</v>
      </c>
      <c r="F369"/>
      <c r="G369"/>
      <c r="H369"/>
      <c r="I369"/>
      <c r="J369"/>
      <c r="L369"/>
      <c r="M369"/>
      <c r="N369"/>
      <c r="O369"/>
      <c r="P369"/>
      <c r="Q369"/>
      <c r="R369"/>
      <c r="S369"/>
      <c r="T369"/>
    </row>
    <row r="370" spans="2:20" x14ac:dyDescent="0.3">
      <c r="B370" s="27">
        <v>250</v>
      </c>
      <c r="C370" s="29">
        <v>1304.8705463172835</v>
      </c>
      <c r="D370" s="29">
        <v>1847.6633404842153</v>
      </c>
      <c r="E370" s="29">
        <v>1576.266943400748</v>
      </c>
      <c r="F370"/>
      <c r="G370"/>
      <c r="H370"/>
      <c r="I370"/>
      <c r="J370"/>
      <c r="L370"/>
      <c r="M370"/>
      <c r="N370"/>
      <c r="O370"/>
      <c r="P370"/>
      <c r="Q370"/>
      <c r="R370"/>
      <c r="S370"/>
      <c r="T370"/>
    </row>
    <row r="371" spans="2:20" x14ac:dyDescent="0.3">
      <c r="B371" s="27" t="s">
        <v>106</v>
      </c>
      <c r="C371" s="29">
        <v>730.72750593767853</v>
      </c>
      <c r="D371" s="29">
        <v>1034.6914706711605</v>
      </c>
      <c r="E371" s="29">
        <v>882.70948830441921</v>
      </c>
      <c r="F371"/>
      <c r="G371"/>
      <c r="H371"/>
      <c r="I371"/>
      <c r="J371"/>
      <c r="L371"/>
      <c r="M371"/>
      <c r="N371"/>
      <c r="O371"/>
      <c r="P371"/>
      <c r="Q371"/>
      <c r="R371"/>
      <c r="S371"/>
      <c r="T371"/>
    </row>
    <row r="372" spans="2:20" x14ac:dyDescent="0.3">
      <c r="B372"/>
      <c r="C372"/>
      <c r="D372"/>
      <c r="E372"/>
      <c r="F372"/>
      <c r="G372"/>
      <c r="H372"/>
      <c r="I372"/>
      <c r="J372"/>
      <c r="L372"/>
      <c r="M372"/>
      <c r="N372"/>
      <c r="O372"/>
      <c r="P372"/>
      <c r="Q372"/>
      <c r="R372"/>
      <c r="S372"/>
      <c r="T372"/>
    </row>
    <row r="373" spans="2:20" x14ac:dyDescent="0.3">
      <c r="B373"/>
      <c r="C373"/>
      <c r="D373"/>
      <c r="E373"/>
      <c r="F373"/>
      <c r="G373"/>
      <c r="H373"/>
      <c r="I373"/>
      <c r="J373"/>
      <c r="L373"/>
      <c r="M373"/>
      <c r="N373"/>
      <c r="O373"/>
      <c r="P373"/>
      <c r="Q373"/>
      <c r="R373"/>
      <c r="S373"/>
      <c r="T373"/>
    </row>
    <row r="374" spans="2:20" x14ac:dyDescent="0.3">
      <c r="B374"/>
      <c r="C374"/>
      <c r="D374"/>
      <c r="E374"/>
      <c r="F374"/>
      <c r="G374"/>
      <c r="H374"/>
      <c r="I374"/>
      <c r="J374"/>
      <c r="L374"/>
      <c r="M374"/>
      <c r="N374"/>
      <c r="O374"/>
      <c r="P374"/>
      <c r="Q374"/>
      <c r="R374"/>
      <c r="S374"/>
      <c r="T374"/>
    </row>
    <row r="375" spans="2:20" x14ac:dyDescent="0.3">
      <c r="B375"/>
      <c r="C375"/>
      <c r="D375"/>
      <c r="E375"/>
      <c r="F375"/>
      <c r="G375"/>
      <c r="H375"/>
      <c r="I375"/>
      <c r="J375"/>
      <c r="L375"/>
      <c r="M375"/>
      <c r="N375"/>
      <c r="O375"/>
      <c r="P375"/>
      <c r="Q375"/>
      <c r="R375"/>
      <c r="S375"/>
      <c r="T375"/>
    </row>
    <row r="376" spans="2:20" x14ac:dyDescent="0.3">
      <c r="B376"/>
      <c r="C376"/>
      <c r="D376"/>
      <c r="E376"/>
      <c r="F376"/>
      <c r="G376"/>
      <c r="H376"/>
      <c r="I376"/>
      <c r="J376"/>
      <c r="L376"/>
      <c r="M376"/>
      <c r="N376"/>
      <c r="O376"/>
      <c r="P376"/>
      <c r="Q376"/>
      <c r="R376"/>
      <c r="S376"/>
      <c r="T376"/>
    </row>
    <row r="377" spans="2:20" x14ac:dyDescent="0.3">
      <c r="B377"/>
      <c r="C377"/>
      <c r="D377"/>
      <c r="E377"/>
      <c r="F377"/>
      <c r="G377"/>
      <c r="H377"/>
      <c r="I377"/>
      <c r="J377"/>
      <c r="L377"/>
      <c r="M377"/>
      <c r="N377"/>
      <c r="O377"/>
      <c r="P377"/>
      <c r="Q377"/>
      <c r="R377"/>
      <c r="S377"/>
      <c r="T377"/>
    </row>
    <row r="378" spans="2:20" x14ac:dyDescent="0.3">
      <c r="B378"/>
      <c r="C378"/>
      <c r="D378"/>
      <c r="E378"/>
      <c r="F378"/>
      <c r="G378"/>
      <c r="H378"/>
      <c r="I378"/>
      <c r="J378"/>
      <c r="L378"/>
      <c r="M378"/>
      <c r="N378"/>
      <c r="O378"/>
      <c r="P378"/>
      <c r="Q378"/>
      <c r="R378"/>
      <c r="S378"/>
      <c r="T378"/>
    </row>
    <row r="379" spans="2:20" x14ac:dyDescent="0.3">
      <c r="B379"/>
      <c r="C379"/>
      <c r="D379"/>
      <c r="E379"/>
      <c r="F379"/>
      <c r="G379"/>
      <c r="H379"/>
      <c r="I379"/>
      <c r="J379"/>
      <c r="L379"/>
      <c r="M379"/>
      <c r="N379"/>
      <c r="O379"/>
      <c r="P379"/>
      <c r="Q379"/>
      <c r="R379"/>
      <c r="S379"/>
      <c r="T379"/>
    </row>
    <row r="380" spans="2:20" x14ac:dyDescent="0.3">
      <c r="B380"/>
      <c r="C380"/>
      <c r="D380"/>
      <c r="E380"/>
      <c r="F380"/>
      <c r="G380"/>
      <c r="H380"/>
      <c r="I380"/>
      <c r="J380"/>
      <c r="L380"/>
      <c r="M380"/>
      <c r="N380"/>
      <c r="O380"/>
      <c r="P380"/>
      <c r="Q380"/>
      <c r="R380"/>
      <c r="S380"/>
      <c r="T380"/>
    </row>
    <row r="381" spans="2:20" x14ac:dyDescent="0.3">
      <c r="B381"/>
      <c r="C381"/>
      <c r="D381"/>
      <c r="E381"/>
      <c r="F381"/>
      <c r="G381"/>
      <c r="H381"/>
      <c r="I381"/>
      <c r="J381"/>
      <c r="L381"/>
      <c r="M381"/>
      <c r="N381"/>
      <c r="O381"/>
      <c r="P381"/>
      <c r="Q381"/>
      <c r="R381"/>
      <c r="S381"/>
      <c r="T381"/>
    </row>
    <row r="382" spans="2:20" x14ac:dyDescent="0.3">
      <c r="B382"/>
      <c r="C382"/>
      <c r="D382"/>
      <c r="E382"/>
      <c r="F382"/>
      <c r="G382"/>
      <c r="H382"/>
      <c r="I382"/>
      <c r="J382"/>
      <c r="L382"/>
      <c r="M382"/>
      <c r="N382"/>
      <c r="O382"/>
      <c r="P382"/>
      <c r="Q382"/>
      <c r="R382"/>
      <c r="S382"/>
      <c r="T382"/>
    </row>
    <row r="383" spans="2:20" x14ac:dyDescent="0.3">
      <c r="B383"/>
      <c r="C383"/>
      <c r="D383"/>
      <c r="E383"/>
      <c r="F383"/>
      <c r="G383"/>
      <c r="H383"/>
      <c r="I383"/>
      <c r="J383"/>
      <c r="L383"/>
      <c r="M383"/>
      <c r="N383"/>
      <c r="O383"/>
      <c r="P383"/>
      <c r="Q383"/>
      <c r="R383"/>
      <c r="S383"/>
      <c r="T383"/>
    </row>
    <row r="406" spans="2:5" ht="54.75" customHeight="1" x14ac:dyDescent="0.3">
      <c r="B406" s="47" t="s">
        <v>126</v>
      </c>
      <c r="C406" s="47"/>
      <c r="D406" s="45" t="s">
        <v>125</v>
      </c>
      <c r="E406" s="45"/>
    </row>
    <row r="407" spans="2:5" x14ac:dyDescent="0.3">
      <c r="B407" s="43" t="s">
        <v>127</v>
      </c>
      <c r="C407" s="43"/>
      <c r="D407" s="46">
        <v>180</v>
      </c>
      <c r="E407" s="46"/>
    </row>
    <row r="408" spans="2:5" ht="34.5" customHeight="1" x14ac:dyDescent="0.3">
      <c r="B408" s="44" t="s">
        <v>128</v>
      </c>
      <c r="C408" s="44"/>
      <c r="D408" s="46">
        <v>460</v>
      </c>
      <c r="E408" s="46"/>
    </row>
    <row r="409" spans="2:5" ht="48.75" customHeight="1" x14ac:dyDescent="0.3">
      <c r="B409" s="44" t="s">
        <v>124</v>
      </c>
      <c r="C409" s="44"/>
      <c r="D409" s="46">
        <v>180</v>
      </c>
      <c r="E409" s="46"/>
    </row>
  </sheetData>
  <mergeCells count="8">
    <mergeCell ref="B407:C407"/>
    <mergeCell ref="B408:C408"/>
    <mergeCell ref="B409:C409"/>
    <mergeCell ref="D406:E406"/>
    <mergeCell ref="D407:E407"/>
    <mergeCell ref="D408:E408"/>
    <mergeCell ref="D409:E409"/>
    <mergeCell ref="B406:C406"/>
  </mergeCells>
  <pageMargins left="0.7" right="0.7" top="0.75" bottom="0.75" header="0.3" footer="0.3"/>
  <drawing r:id="rId1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D B _ e n e r g i e _ 1 d 4 4 9 6 3 5 - d d 5 6 - 4 c 0 3 - b 2 5 a - 7 b 9 9 6 3 7 b 1 9 4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 t y p   b u d o v y < / s t r i n g > < / k e y > < v a l u e > < i n t > 1 0 5 < / i n t > < / v a l u e > < / i t e m > < i t e m > < k e y > < s t r i n g > v y k u r .   p o d l .   p l o c h a   [ m � ] < / s t r i n g > < / k e y > < v a l u e > < i n t > 1 8 8 < / i n t > < / v a l u e > < / i t e m > < i t e m > < k e y > < s t r i n g > e n e r g e t i c k �   t r i e d a < / s t r i n g > < / k e y > < v a l u e > < i n t > 1 5 1 < / i n t > < / v a l u e > < / i t e m > < i t e m > < k e y > < s t r i n g > u v a ~.   m e r n �   s p o t r e b a   � K   z   v y h l .   3 6 4 / 2 0 1 2   Z .   z .   [ k W h / ( m � . a ) ] < / s t r i n g > < / k e y > < v a l u e > < i n t > 4 3 2 < / i n t > < / v a l u e > < / i t e m > < i t e m > < k e y > < s t r i n g > u v a ~.   m e r n �   s p o t r e b a   T V   z   v y h l .   3 6 4 / 2 0 1 2   Z .   z .   [ k W h / ( m � . a ) ] < / s t r i n g > < / k e y > < v a l u e > < i n t > 4 2 9 < / i n t > < / v a l u e > < / i t e m > < i t e m > < k e y > < s t r i n g > p o t r e b a   e n e r g i e   n a   � K   [ M W h / r ] < / s t r i n g > < / k e y > < v a l u e > < i n t > 2 3 9 < / i n t > < / v a l u e > < / i t e m > < i t e m > < k e y > < s t r i n g > p o t r e b a   e n e r g i e   n a   T V   [ M W h / r ] < / s t r i n g > < / k e y > < v a l u e > < i n t > 2 3 6 < / i n t > < / v a l u e > < / i t e m > < i t e m > < k e y > < s t r i n g > p o t r e b a   e n e r g i e   n a   � K   a   T V   s p o l u   [ M W h / r ] < / s t r i n g > < / k e y > < v a l u e > < i n t > 3 1 3 < / i n t > < / v a l u e > < / i t e m > < / C o l u m n W i d t h s > < C o l u m n D i s p l a y I n d e x > < i t e m > < k e y > < s t r i n g > t y p   b u d o v y < / s t r i n g > < / k e y > < v a l u e > < i n t > 0 < / i n t > < / v a l u e > < / i t e m > < i t e m > < k e y > < s t r i n g > v y k u r .   p o d l .   p l o c h a   [ m � ] < / s t r i n g > < / k e y > < v a l u e > < i n t > 1 < / i n t > < / v a l u e > < / i t e m > < i t e m > < k e y > < s t r i n g > e n e r g e t i c k �   t r i e d a < / s t r i n g > < / k e y > < v a l u e > < i n t > 2 < / i n t > < / v a l u e > < / i t e m > < i t e m > < k e y > < s t r i n g > u v a ~.   m e r n �   s p o t r e b a   � K   z   v y h l .   3 6 4 / 2 0 1 2   Z .   z .   [ k W h / ( m � . a ) ] < / s t r i n g > < / k e y > < v a l u e > < i n t > 3 < / i n t > < / v a l u e > < / i t e m > < i t e m > < k e y > < s t r i n g > u v a ~.   m e r n �   s p o t r e b a   T V   z   v y h l .   3 6 4 / 2 0 1 2   Z .   z .   [ k W h / ( m � . a ) ] < / s t r i n g > < / k e y > < v a l u e > < i n t > 4 < / i n t > < / v a l u e > < / i t e m > < i t e m > < k e y > < s t r i n g > p o t r e b a   e n e r g i e   n a   � K   [ M W h / r ] < / s t r i n g > < / k e y > < v a l u e > < i n t > 5 < / i n t > < / v a l u e > < / i t e m > < i t e m > < k e y > < s t r i n g > p o t r e b a   e n e r g i e   n a   T V   [ M W h / r ] < / s t r i n g > < / k e y > < v a l u e > < i n t > 6 < / i n t > < / v a l u e > < / i t e m > < i t e m > < k e y > < s t r i n g > p o t r e b a   e n e r g i e   n a   � K   a   T V   s p o l u   [ M W h / r ] 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a4ddc49a-2df6-4234-bb5b-ad51bd00edeb" xsi:nil="true"/>
    <_ip_UnifiedCompliancePolicyProperties xmlns="http://schemas.microsoft.com/sharepoint/v3" xsi:nil="true"/>
    <lcf76f155ced4ddcb4097134ff3c332f xmlns="86f6e348-abe5-4d56-9d23-1f98e7c16330">
      <Terms xmlns="http://schemas.microsoft.com/office/infopath/2007/PartnerControls"/>
    </lcf76f155ced4ddcb4097134ff3c332f>
  </documentManagement>
</p:properties>
</file>

<file path=customXml/item12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1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5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 T a g s \ T a b l e s \ & l t ; T a b l e s \ D B _ e n e r g i e & g t ; < / K e y > < / D i a g r a m O b j e c t K e y > < D i a g r a m O b j e c t K e y > < K e y > D y n a m i c   T a g s \ T a b l e s \ & l t ; T a b l e s \ e m i s n e _ f a k t o r y _ c e n y & g t ; < / K e y > < / D i a g r a m O b j e c t K e y > < D i a g r a m O b j e c t K e y > < K e y > D y n a m i c   T a g s \ T a b l e s \ & l t ; T a b l e s \ E T S 2 & g t ; < / K e y > < / D i a g r a m O b j e c t K e y > < D i a g r a m O b j e c t K e y > < K e y > D y n a m i c   T a g s \ T a b l e s \ & l t ; T a b l e s \ S p o l u & g t ; < / K e y > < / D i a g r a m O b j e c t K e y > < D i a g r a m O b j e c t K e y > < K e y > T a b l e s \ D B _ e n e r g i e < / K e y > < / D i a g r a m O b j e c t K e y > < D i a g r a m O b j e c t K e y > < K e y > T a b l e s \ D B _ e n e r g i e \ C o l u m n s \ t y p   b u d o v y < / K e y > < / D i a g r a m O b j e c t K e y > < D i a g r a m O b j e c t K e y > < K e y > T a b l e s \ D B _ e n e r g i e \ C o l u m n s \ v y k u r .   p o d l .   p l o c h a   [ m � ] < / K e y > < / D i a g r a m O b j e c t K e y > < D i a g r a m O b j e c t K e y > < K e y > T a b l e s \ D B _ e n e r g i e \ C o l u m n s \ e n e r g e t i c k �   t r i e d a < / K e y > < / D i a g r a m O b j e c t K e y > < D i a g r a m O b j e c t K e y > < K e y > T a b l e s \ D B _ e n e r g i e \ C o l u m n s \ u v a ~.   m e r n �   s p o t r e b a   � K   z   v y h l .   3 6 4 / 2 0 1 2   Z .   z .   [ k W h / ( m � . a ) ] < / K e y > < / D i a g r a m O b j e c t K e y > < D i a g r a m O b j e c t K e y > < K e y > T a b l e s \ D B _ e n e r g i e \ C o l u m n s \ u v a ~.   m e r n �   s p o t r e b a   T V   z   v y h l .   3 6 4 / 2 0 1 2   Z .   z .   [ k W h / ( m � . a ) ] < / K e y > < / D i a g r a m O b j e c t K e y > < D i a g r a m O b j e c t K e y > < K e y > T a b l e s \ D B _ e n e r g i e \ C o l u m n s \ p o t r e b a   e n e r g i e   n a   � K   [ M W h / r ] < / K e y > < / D i a g r a m O b j e c t K e y > < D i a g r a m O b j e c t K e y > < K e y > T a b l e s \ D B _ e n e r g i e \ C o l u m n s \ p o t r e b a   e n e r g i e   n a   T V   [ M W h / r ] < / K e y > < / D i a g r a m O b j e c t K e y > < D i a g r a m O b j e c t K e y > < K e y > T a b l e s \ D B _ e n e r g i e \ C o l u m n s \ p o t r e b a   e n e r g i e   n a   � K   a   T V   s p o l u   [ M W h / r ] < / K e y > < / D i a g r a m O b j e c t K e y > < D i a g r a m O b j e c t K e y > < K e y > T a b l e s \ e m i s n e _ f a k t o r y _ c e n y < / K e y > < / D i a g r a m O b j e c t K e y > < D i a g r a m O b j e c t K e y > < K e y > T a b l e s \ e m i s n e _ f a k t o r y _ c e n y \ C o l u m n s \ t y p   b u d o v y < / K e y > < / D i a g r a m O b j e c t K e y > < D i a g r a m O b j e c t K e y > < K e y > T a b l e s \ e m i s n e _ f a k t o r y _ c e n y \ C o l u m n s \ p a l i v o < / K e y > < / D i a g r a m O b j e c t K e y > < D i a g r a m O b j e c t K e y > < K e y > T a b l e s \ e m i s n e _ f a k t o r y _ c e n y \ C o l u m n s \ t y p   z d r o j a < / K e y > < / D i a g r a m O b j e c t K e y > < D i a g r a m O b j e c t K e y > < K e y > T a b l e s \ e m i s n e _ f a k t o r y _ c e n y \ C o l u m n s \ e m i s n �   f a k t o r   [ k g / k W h ] < / K e y > < / D i a g r a m O b j e c t K e y > < D i a g r a m O b j e c t K e y > < K e y > T a b l e s \ e m i s n e _ f a k t o r y _ c e n y \ C o l u m n s \ � i n n o s e  z d r o j a   [ % ] < / K e y > < / D i a g r a m O b j e c t K e y > < D i a g r a m O b j e c t K e y > < K e y > T a b l e s \ e m i s n e _ f a k t o r y _ c e n y \ C o l u m n s \ b i l a n n �   c e n a   [ � / M W h   s   D P H ] < / K e y > < / D i a g r a m O b j e c t K e y > < D i a g r a m O b j e c t K e y > < K e y > T a b l e s \ E T S 2 < / K e y > < / D i a g r a m O b j e c t K e y > < D i a g r a m O b j e c t K e y > < K e y > T a b l e s \ E T S 2 \ C o l u m n s \ t y p   b u d o v y < / K e y > < / D i a g r a m O b j e c t K e y > < D i a g r a m O b j e c t K e y > < K e y > T a b l e s \ E T S 2 \ C o l u m n s \ Z d r o j   /   i n at i t � c i a < / K e y > < / D i a g r a m O b j e c t K e y > < D i a g r a m O b j e c t K e y > < K e y > T a b l e s \ E T S 2 \ C o l u m n s \ P r e d p o k l a d a n �   c e n a   ( � / t C O � ) < / K e y > < / D i a g r a m O b j e c t K e y > < D i a g r a m O b j e c t K e y > < K e y > T a b l e s \ S p o l u < / K e y > < / D i a g r a m O b j e c t K e y > < D i a g r a m O b j e c t K e y > < K e y > T a b l e s \ S p o l u \ C o l u m n s \ t y p   b u d o v y < / K e y > < / D i a g r a m O b j e c t K e y > < D i a g r a m O b j e c t K e y > < K e y > T a b l e s \ S p o l u \ C o l u m n s \ v y k u r .   p o d l .   p l o c h a   [ m � ] < / K e y > < / D i a g r a m O b j e c t K e y > < D i a g r a m O b j e c t K e y > < K e y > T a b l e s \ S p o l u \ C o l u m n s \ e n e r g e t i c k �   t r i e d a < / K e y > < / D i a g r a m O b j e c t K e y > < D i a g r a m O b j e c t K e y > < K e y > T a b l e s \ S p o l u \ C o l u m n s \ u v a ~.   m e r n �   s p o t r e b a   � K   z   v y h l .   3 6 4 / 2 0 1 2   Z .   z .   [ k W h / ( m � . a ) ] < / K e y > < / D i a g r a m O b j e c t K e y > < D i a g r a m O b j e c t K e y > < K e y > T a b l e s \ S p o l u \ C o l u m n s \ u v a ~.   m e r n �   s p o t r e b a   T V   z   v y h l .   3 6 4 / 2 0 1 2   Z .   z .   [ k W h / ( m � . a ) ] < / K e y > < / D i a g r a m O b j e c t K e y > < D i a g r a m O b j e c t K e y > < K e y > T a b l e s \ S p o l u \ C o l u m n s \ p o t r e b a   e n e r g i e   n a   � K   [ M W h / r ] < / K e y > < / D i a g r a m O b j e c t K e y > < D i a g r a m O b j e c t K e y > < K e y > T a b l e s \ S p o l u \ C o l u m n s \ p o t r e b a   e n e r g i e   n a   T V   [ M W h / r ] < / K e y > < / D i a g r a m O b j e c t K e y > < D i a g r a m O b j e c t K e y > < K e y > T a b l e s \ S p o l u \ C o l u m n s \ p o t r e b a   e n e r g i e   n a   � K   a   T V   s p o l u   [ M W h / r ] < / K e y > < / D i a g r a m O b j e c t K e y > < D i a g r a m O b j e c t K e y > < K e y > T a b l e s \ S p o l u \ C o l u m n s \ e m i s n e _ f a k t o r y _ c e n y . p a l i v o < / K e y > < / D i a g r a m O b j e c t K e y > < D i a g r a m O b j e c t K e y > < K e y > T a b l e s \ S p o l u \ C o l u m n s \ e m i s n e _ f a k t o r y _ c e n y . t y p   z d r o j a < / K e y > < / D i a g r a m O b j e c t K e y > < D i a g r a m O b j e c t K e y > < K e y > T a b l e s \ S p o l u \ C o l u m n s \ e m i s n e _ f a k t o r y _ c e n y . e m i s n �   f a k t o r   [ k g / k W h ] < / K e y > < / D i a g r a m O b j e c t K e y > < D i a g r a m O b j e c t K e y > < K e y > T a b l e s \ S p o l u \ C o l u m n s \ e m i s n e _ f a k t o r y _ c e n y . � i n n o s e  z d r o j a   [ % ] < / K e y > < / D i a g r a m O b j e c t K e y > < D i a g r a m O b j e c t K e y > < K e y > T a b l e s \ S p o l u \ C o l u m n s \ e m i s n e _ f a k t o r y _ c e n y . b i l a n n �   c e n a   [ � / M W h   s   D P H ] < / K e y > < / D i a g r a m O b j e c t K e y > < D i a g r a m O b j e c t K e y > < K e y > T a b l e s \ S p o l u \ C o l u m n s \ E T S 2 . Z d r o j   /   i n at i t � c i a < / K e y > < / D i a g r a m O b j e c t K e y > < D i a g r a m O b j e c t K e y > < K e y > T a b l e s \ S p o l u \ C o l u m n s \ E T S 2 . P r e d p o k l a d a n �   c e n a   ( � / t C O � ) < / K e y > < / D i a g r a m O b j e c t K e y > < D i a g r a m O b j e c t K e y > < K e y > T a b l e s \ S p o l u \ C o l u m n s \ v s t u p n �   e n e r g i a   [ M W h / r ] < / K e y > < / D i a g r a m O b j e c t K e y > < D i a g r a m O b j e c t K e y > < K e y > T a b l e s \ S p o l u \ C o l u m n s \ c e l k .   e m i s i e   C O 2   [ t / r o k ] < / K e y > < / D i a g r a m O b j e c t K e y > < D i a g r a m O b j e c t K e y > < K e y > T a b l e s \ S p o l u \ C o l u m n s \ n � k l a d y   n a   e n e r g i u   [ � / r o k   s   D P H ] < / K e y > < / D i a g r a m O b j e c t K e y > < D i a g r a m O b j e c t K e y > < K e y > T a b l e s \ S p o l u \ C o l u m n s \ n � k l a d y   n a   E T S 2   [ � / r o k   s   D P H ] < / K e y > < / D i a g r a m O b j e c t K e y > < D i a g r a m O b j e c t K e y > < K e y > T a b l e s \ S p o l u \ C o l u m n s \ n � k l a d y   s p o l u   [ � / r o k   s   D P H ] < / K e y > < / D i a g r a m O b j e c t K e y > < / A l l K e y s > < S e l e c t e d K e y s > < D i a g r a m O b j e c t K e y > < K e y > T a b l e s \ S p o l u 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S c r o l l V e r t i c a l O f f s e t > 9 7 < / S c r o l l V e r t i c a l O f f s e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 T a g s \ T a b l e s \ & l t ; T a b l e s \ D B _ e n e r g i e & g t ; 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 T a g s \ T a b l e s \ & l t ; T a b l e s \ e m i s n e _ f a k t o r y _ c e n y & g t ; 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 T a g s \ T a b l e s \ & l t ; T a b l e s \ E T S 2 & g t ; 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 T a g s \ T a b l e s \ & l t ; T a b l e s \ S p o l u & g t ; 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 T a b l e s \ D B _ e n e r g i e < / K e y > < / a : K e y > < a : V a l u e   i : t y p e = " D i a g r a m D i s p l a y N o d e V i e w S t a t e " > < H e i g h t > 3 5 9 < / H e i g h t > < I s E x p a n d e d > t r u e < / I s E x p a n d e d > < L a y e d O u t > t r u e < / L a y e d O u t > < W i d t h > 2 9 7 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 T a b l e s \ D B _ e n e r g i e \ C o l u m n s \ t y p   b u d o v y 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 T a b l e s \ D B _ e n e r g i e \ C o l u m n s \ v y k u r .   p o d l .   p l o c h a   [ m � ] 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 T a b l e s \ D B _ e n e r g i e \ C o l u m n s \ e n e r g e t i c k �   t r i e d a 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 T a b l e s \ D B _ e n e r g i e \ C o l u m n s \ u v a ~.   m e r n �   s p o t r e b a   � K   z   v y h l .   3 6 4 / 2 0 1 2   Z .   z .   [ k W h / ( m � . a ) ] 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 T a b l e s \ D B _ e n e r g i e \ C o l u m n s \ u v a ~.   m e r n �   s p o t r e b a   T V   z   v y h l .   3 6 4 / 2 0 1 2   Z .   z .   [ k W h / ( m � . a ) ] 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 T a b l e s \ D B _ e n e r g i e \ C o l u m n s \ p o t r e b a   e n e r g i e   n a   � K 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 T a b l e s \ D B _ e n e r g i e \ C o l u m n s \ p o t r e b a   e n e r g i e   n a   T V 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 T a b l e s \ D B _ e n e r g i e \ C o l u m n s \ p o t r e b a   e n e r g i e   n a   � K   a   T V   s p o l u 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< / K e y > < / a : K e y > < a : V a l u e   i : t y p e = " D i a g r a m D i s p l a y N o d e V i e w S t a t e " > < H e i g h t > 3 6 6 < / H e i g h t > < I s E x p a n d e d > t r u e < / I s E x p a n d e d > < L a y e d O u t > t r u e < / L a y e d O u t > < L e f t > 3 2 9 . 9 0 3 8 1 0 5 6 7 6 6 5 8 < / L e f t > < T a b I n d e x > 1 < / T a b I n d e x > < W i d t h > 3 2 3 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 T a b l e s \ e m i s n e _ f a k t o r y _ c e n y \ C o l u m n s \ t y p   b u d o v y 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 T a b l e s \ e m i s n e _ f a k t o r y _ c e n y \ C o l u m n s \ p a l i v o 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 T a b l e s \ e m i s n e _ f a k t o r y _ c e n y \ C o l u m n s \ t y p   z d r o j a 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 T a b l e s \ e m i s n e _ f a k t o r y _ c e n y \ C o l u m n s \ e m i s n �   f a k t o r   [ k g / k W h ] 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 T a b l e s \ e m i s n e _ f a k t o r y _ c e n y \ C o l u m n s \ � i n n o s e  z d r o j a   [ % ] 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 T a b l e s \ e m i s n e _ f a k t o r y _ c e n y \ C o l u m n s \ b i l a n n �   c e n a   [ � / M W h   s   D P H ] 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 T a b l e s \ E T S 2 < / K e y > < / a : K e y > < a : V a l u e   i : t y p e = " D i a g r a m D i s p l a y N o d e V i e w S t a t e " > < H e i g h t > 2 3 2 < / H e i g h t > < I s E x p a n d e d > t r u e < / I s E x p a n d e d > < L a y e d O u t > t r u e < / L a y e d O u t > < L e f t > 6 5 9 . 8 0 7 6 2 1 1 3 5 3 3 1 6 < / L e f t > < T a b I n d e x > 2 < / T a b I n d e x > < W i d t h > 3 9 6 < / W i d t h > < / a : V a l u e > < / a : K e y V a l u e O f D i a g r a m O b j e c t K e y a n y T y p e z b w N T n L X > < a : K e y V a l u e O f D i a g r a m O b j e c t K e y a n y T y p e z b w N T n L X > < a : K e y > < K e y > T a b l e s \ E T S 2 \ C o l u m n s \ t y p   b u d o v y 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 T a b l e s \ E T S 2 \ C o l u m n s \ Z d r o j   /   i n at i t � c i a 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 T a b l e s \ E T S 2 \ C o l u m n s \ P r e d p o k l a d a n �   c e n a   ( � / t C O � 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< / K e y > < / a : K e y > < a : V a l u e   i : t y p e = " D i a g r a m D i s p l a y N o d e V i e w S t a t e " > < H e i g h t > 5 3 0 < / H e i g h t > < I s E x p a n d e d > t r u e < / I s E x p a n d e d > < L a y e d O u t > t r u e < / L a y e d O u t > < T a b I n d e x > 3 < / T a b I n d e x > < T o p > 3 7 5 < / T o p > < W i d t h > 5 2 9 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 T a b l e s \ S p o l u \ C o l u m n s \ t y p   b u d o v y 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 T a b l e s \ S p o l u \ C o l u m n s \ v y k u r .   p o d l .   p l o c h a   [ m � ] 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 T a b l e s \ S p o l u \ C o l u m n s \ e n e r g e t i c k �   t r i e d a 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 T a b l e s \ S p o l u \ C o l u m n s \ u v a ~.   m e r n �   s p o t r e b a   � K   z   v y h l .   3 6 4 / 2 0 1 2   Z .   z .   [ k W h / ( m � . a ) ] 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 T a b l e s \ S p o l u \ C o l u m n s \ u v a ~.   m e r n �   s p o t r e b a   T V   z   v y h l .   3 6 4 / 2 0 1 2   Z .   z .   [ k W h / ( m � . a ) ] 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 T a b l e s \ S p o l u \ C o l u m n s \ p o t r e b a   e n e r g i e   n a   � K 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 T a b l e s \ S p o l u \ C o l u m n s \ p o t r e b a   e n e r g i e   n a   T V 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 T a b l e s \ S p o l u \ C o l u m n s \ p o t r e b a   e n e r g i e   n a   � K   a   T V   s p o l u 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 T a b l e s \ S p o l u \ C o l u m n s \ e m i s n e _ f a k t o r y _ c e n y . p a l i v o 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 T a b l e s \ S p o l u \ C o l u m n s \ e m i s n e _ f a k t o r y _ c e n y . t y p   z d r o j a 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 T a b l e s \ S p o l u \ C o l u m n s \ e m i s n e _ f a k t o r y _ c e n y . e m i s n �   f a k t o r   [ k g / k W h ] 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 T a b l e s \ S p o l u \ C o l u m n s \ e m i s n e _ f a k t o r y _ c e n y . � i n n o s e  z d r o j a   [ % ] 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 T a b l e s \ S p o l u \ C o l u m n s \ e m i s n e _ f a k t o r y _ c e n y . b i l a n n �   c e n a   [ � / M W h   s   D P H ] 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 T a b l e s \ S p o l u \ C o l u m n s \ E T S 2 . Z d r o j   /   i n at i t � c i a 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 T a b l e s \ S p o l u \ C o l u m n s \ E T S 2 . P r e d p o k l a d a n �   c e n a   ( � / t C O � ) 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 T a b l e s \ S p o l u \ C o l u m n s \ v s t u p n �   e n e r g i a   [ M W h / r ] 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 T a b l e s \ S p o l u \ C o l u m n s \ c e l k .   e m i s i e   C O 2   [ t / r o k ] 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 T a b l e s \ S p o l u \ C o l u m n s \ n � k l a d y   n a   e n e r g i u   [ � / r o k   s   D P H ] 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 T a b l e s \ S p o l u \ C o l u m n s \ n � k l a d y   n a   E T S 2   [ � / r o k   s   D P H ] 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 T a b l e s \ S p o l u \ C o l u m n s \ n � k l a d y   s p o l u   [ � / r o k   s   D P H ] 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 D B _ e n e r g i e 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 D B _ e n e r g i e 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 C o l u m n s \ t y p   b u d o v y < / K e y > < / D i a g r a m O b j e c t K e y > < D i a g r a m O b j e c t K e y > < K e y > C o l u m n s \ v y k u r .   p o d l .   p l o c h a   [ m � ] < / K e y > < / D i a g r a m O b j e c t K e y > < D i a g r a m O b j e c t K e y > < K e y > C o l u m n s \ e n e r g e t i c k �   t r i e d a < / K e y > < / D i a g r a m O b j e c t K e y > < D i a g r a m O b j e c t K e y > < K e y > C o l u m n s \ u v a ~.   m e r n �   s p o t r e b a   � K   z   v y h l .   3 6 4 / 2 0 1 2   Z .   z .   [ k W h / ( m � . a ) ] < / K e y > < / D i a g r a m O b j e c t K e y > < D i a g r a m O b j e c t K e y > < K e y > C o l u m n s \ u v a ~.   m e r n �   s p o t r e b a   T V   z   v y h l .   3 6 4 / 2 0 1 2   Z .   z .   [ k W h / ( m � . a ) ] < / K e y > < / D i a g r a m O b j e c t K e y > < D i a g r a m O b j e c t K e y > < K e y > C o l u m n s \ p o t r e b a   e n e r g i e   n a   � K   [ M W h / r ] < / K e y > < / D i a g r a m O b j e c t K e y > < D i a g r a m O b j e c t K e y > < K e y > C o l u m n s \ p o t r e b a   e n e r g i e   n a   T V   [ M W h / r ] < / K e y > < / D i a g r a m O b j e c t K e y > < D i a g r a m O b j e c t K e y > < K e y > C o l u m n s \ p o t r e b a   e n e r g i e   n a   � K   a   T V   s p o l u   [ M W h / r ] 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 C o l u m n s \ t y p   b u d o v y 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 C o l u m n s \ v y k u r .   p o d l .   p l o c h a   [ m � ] 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 C o l u m n s \ e n e r g e t i c k �   t r i e d a 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 C o l u m n s \ u v a ~.   m e r n �   s p o t r e b a   � K   z   v y h l .   3 6 4 / 2 0 1 2   Z .   z .   [ k W h / ( m � . a ) ] 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 C o l u m n s \ u v a ~.   m e r n �   s p o t r e b a   T V   z   v y h l .   3 6 4 / 2 0 1 2   Z .   z .   [ k W h / ( m � . a ) ] 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 C o l u m n s \ p o t r e b a   e n e r g i e   n a   � K   [ M W h / r ] 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 C o l u m n s \ p o t r e b a   e n e r g i e   n a   T V   [ M W h / r ] 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 C o l u m n s \ p o t r e b a   e n e r g i e   n a   � K   a   T V   s p o l u   [ M W h / r ] 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O r d e r " > < C u s t o m C o n t e n t > < ! [ C D A T A [ D B _ e n e r g i e _ 1 d 4 4 9 6 3 5 - d d 5 6 - 4 c 0 3 - b 2 5 a - 7 b 9 9 6 3 7 b 1 9 4 2 , e m i s n e _ f a k t o r y _ c e n y _ 1 a 9 e 7 b 9 7 - 0 3 a 5 - 4 d 0 d - b 1 d 5 - 3 c 1 1 9 e 4 7 0 5 d 8 , E T S 2 _ 2 c a 0 b e 7 2 - 5 8 d d - 4 0 8 3 - 8 6 d 5 - 6 4 b 2 b c c c e 5 0 9 , S p o l u _ 5 a a 0 2 9 f d - c 8 c 8 - 4 4 e 3 - b 8 a 0 - b 0 8 b 5 5 4 d 0 9 a f , E T S 2 _ v o z i d l a _ 4 e 6 e 3 2 5 2 - 7 1 5 c - 4 c f 7 - a a b 3 - 0 9 f b 3 a 5 f f 5 8 f , P H M _ s p o t r e b a _ 5 c 7 4 c 9 0 9 - 0 e f 5 - 4 d f 6 - 9 f 0 b - 8 8 2 a 2 3 4 f 2 0 d 1 , S p o l u _ v o z i d l a _ b 0 7 1 f f 5 e - 6 b 0 6 - 4 c f a - b 8 6 6 - 4 5 a d d 4 a 5 8 5 4 2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0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5E21DC5CDD18E4D88BAF1A931EB4023" ma:contentTypeVersion="19" ma:contentTypeDescription="Umožňuje vytvoriť nový dokument." ma:contentTypeScope="" ma:versionID="85c5b5c0c54873b9c9ef35c80d5af25e">
  <xsd:schema xmlns:xsd="http://www.w3.org/2001/XMLSchema" xmlns:xs="http://www.w3.org/2001/XMLSchema" xmlns:p="http://schemas.microsoft.com/office/2006/metadata/properties" xmlns:ns1="http://schemas.microsoft.com/sharepoint/v3" xmlns:ns2="86f6e348-abe5-4d56-9d23-1f98e7c16330" xmlns:ns3="a4ddc49a-2df6-4234-bb5b-ad51bd00edeb" targetNamespace="http://schemas.microsoft.com/office/2006/metadata/properties" ma:root="true" ma:fieldsID="770ef311a3204450b1d7381c2482a0ad" ns1:_="" ns2:_="" ns3:_="">
    <xsd:import namespace="http://schemas.microsoft.com/sharepoint/v3"/>
    <xsd:import namespace="86f6e348-abe5-4d56-9d23-1f98e7c16330"/>
    <xsd:import namespace="a4ddc49a-2df6-4234-bb5b-ad51bd00ede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Vlastnosti zjednotenej politiky dodržiavania súladu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Akcia v používateľskom rozhraní zjednotenej politiky dodržiavania súladu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f6e348-abe5-4d56-9d23-1f98e7c1633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Značky obrázka" ma:readOnly="false" ma:fieldId="{5cf76f15-5ced-4ddc-b409-7134ff3c332f}" ma:taxonomyMulti="true" ma:sspId="823deb3c-b9f3-4fad-b534-fe0741e714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4ddc49a-2df6-4234-bb5b-ad51bd00edeb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Zdieľa sa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Zdieľané s podrobnosťa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b597b84d-2dd6-486a-9e28-313ba63a00dd}" ma:internalName="TaxCatchAll" ma:showField="CatchAllData" ma:web="a4ddc49a-2df6-4234-bb5b-ad51bd00ede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1.xml>��< ? x m l   v e r s i o n = " 1 . 0 "   e n c o d i n g = " u t f - 1 6 " ? > < D a t a M a s h u p   s q m i d = " 9 6 e 1 7 2 b 0 - f 3 a 0 - 4 8 e c - b 5 4 4 - 0 7 a 9 e 7 c c d 1 b 7 "   x m l n s = " h t t p : / / s c h e m a s . m i c r o s o f t . c o m / D a t a M a s h u p " > A A A A A H I K A A B Q S w M E F A A C A A g A U 0 e d X A q i F j + m A A A A 9 g A A A B I A H A B D b 2 5 m a W c v U G F j a 2 F n Z S 5 4 b W w g o h g A K K A U A A A A A A A A A A A A A A A A A A A A A A A A A A A A e 7 9 7 v 4 1 9 R W 6 O Q l l q U X F m f p 6 t k q G e g Z J C a l 5 y f k p m X r q t U m l J m q 6 F k r 2 d T U B i c n Z i e q o C U H F e s V V F c Y q t U k Z J S Y G V v n 5 5 e b l e u b F e f l G 6 v p G B g a F + h K 9 P c H J G a m 6 i E l x x J m H F u p l 5 x S W J e c m p S n Y 2 Y R D H 2 B n p G Z o C s b m Z n o G N P k z Q x j c z D 6 H A C O h e k C y S o I 1 z a U 5 J a V G q X X G 2 b r C 3 j T 6 M a 6 M P 9 Y M d A F B L A w Q U A A I A C A B T R 5 1 c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U 0 e d X J S m T x l q B w A A 9 C 0 A A B M A H A B G b 3 J t d W x h c y 9 T Z W N 0 a W 9 u M S 5 t I K I Y A C i g F A A A A A A A A A A A A A A A A A A A A A A A A A A A A O 1 a z W 7 b R h C + G / A 7 L B i 0 k F p V t i j H S Z q 6 Q O O f O n U c q 5 G d A B E E Y y V u L E Y U V y C X q i X B l 9 z z A r 3 l 0 E O B n n o M k B 7 q 5 E X y J J 0 l K X L 5 M x L t u g a S 2 g d b X s 7 P N z u z 3 + w u 5 b K u M L l N m s H f 2 v 3 l p e U l t 0 c d Z p C t B 8 f M Z s 6 J y c g G s Z h Y X i L w s 2 N a b E h F D 8 a 2 T 7 v M q m 5 6 j s N s 8 Y w 7 / Q 7 n / V J 5 2 n p M B 2 x D e 8 I s K s w R a 4 C 0 1 j 5 r b X J b g G B 7 u i o / W 9 7 A r r U r g d E m 9 5 w u i 0 x G t q S z a q j n l i L X X x K N C V e f w a u e W u 6 p V q 4 Q 2 7 O s C h G O x 8 q h 4 T i G 4 2 a P M Q E u A l / T 1 k P B B h t a L K B V 9 k z b 2 N B 8 O Y l 3 i w o 6 A 3 h L a z h 8 w A V M y y 6 j B n N c D U w d 0 g 7 g C 5 + E 4 6 W 0 y w p p h R I / W F a z S y 3 q u B s S Y 7 s c G d / s U f s E b B + O h y w 2 f O h Q 2 3 3 B n U E w W / K h W 8 p B U p l O N T E e k o 5 n 8 N F Y g x k A S S L Y q T i r k K k 2 G v c 9 p 0 q G 3 L D g t 8 W 7 P U p a g 7 / / b I P k Q 1 u s r 1 W l Z V / U B 8 6 E 2 e 2 f v 4 F 5 N J l B M + a 8 E f 3 w V 5 U M m G O D k D v k w m E d S s 5 / 3 S M T M h r 3 w E l 9 f W 1 F X 6 3 p 5 H m V T K q k 1 X / W W y m B x y o t t 2 f 2 b G / Q Y c 4 8 i 4 d P L 2 t w Z m F W v n Y A r 7 U P a k 5 B B f B + I X n p w N c C / J Y 3 R z d I 5 r 3 Z E 2 q P l e H a K j J e Q 8 Z 1 Z L y O j K 8 h 4 7 e R 8 X V k / A 4 y f h c Z R + L V k X h 1 J F 4 d i V d H 4 t W R e H U k X h 2 J V 0 f i 1 Z F 4 d S T e e i L e s 5 g B n r A B H 8 G a D s Q U d g k e h M O l F F V U 1 H J S S 0 g t G 7 V U 1 P J Q S 0 I t A z X 1 a r r V F K t p V V O p p k 9 N m Z o m N T V q O t Q U q N O u T r U 6 v f G U n p W X l 0 w b m 0 q 1 p 7 G B 6 d r s + A X t C + 6 M j 7 v M H n + 6 z S 0 n G K T L 5 U h e V b t D Q V x P 3 x t S y x z x T J O S 7 X B i O P x l t n / 5 g M / f k Q A x 9 J K T F W g n e U x 9 / v b 9 a 9 O 2 u f v h t 9 A Y a X 2 R J 9 g x L W q / f y 2 7 F 8 Q P U h 9 f / b E C D Y C 4 Z K u x i z c B h G w Q r k G o p n A n e d T 4 M T M Z 6 S 6 S g R g 3 k r R O l l m P M N F 1 3 P y d j M 4 e 7 7 u Y o X u o o b i R p H T i T h I 9 2 D 3 C z S T D v T q C V k h N 4 T S F 0 j I M H q S r G H k f z a P t c E I L U f a u Y g n m Q o k f + E k w S a F P + C 9 K 9 E 1 m w d F B j p W y c 1 Q h j H Z 7 p N Q K V m m b f P e 9 T 2 P l 2 O w P h i E V P F f w Q W w V R g M b p b R j Q J f Y 6 v o O p p r D D V i p s K o N M F P R O m O h Y t 8 + H V J b + l F U I 1 / B w 0 e m K y K X C V B J j 2 p B c M f w g e W U h P 8 o r o k 8 A J X U p j 2 m s i R 7 z S E s n K E W U h K W 2 R q a 2 n S 0 e c n V 7 k A n B 0 I w S G L 0 7 t p q z u g m c w U g M / j Q o S P 6 b Y 7 E r s y A o A Q i H t S 1 c q L L p 1 C r T X 7 7 s K l / u l 1 d o k f a u H x 0 V X 0 7 d n M 9 j f q 5 L E + y Q k z 7 w x t h i v O 3 X T P b m x u Q v i H v W 9 S g U e W W Z O W K z Y O P r 1 6 V 0 y 3 n o G P w j j y 6 J 4 c b f A L q g z 7 F y L w I m S V 5 f F b s t / I D a Y M N 7 Y H F u e w n J + T x 9 g 7 R V 4 F A i V y w 8 3 S 2 9 4 o K H u 0 9 L C i 6 5 z m T c b U 7 k e K 3 S W l z Z w s K r F d e r P i U j Y W v p J U v 0 f h S R K 1 m R 8 n I 2 U W 4 P 9 t Q P l v 2 R 9 b H 4 i W R P v y k c a n M 2 P T v J h R q j F g s g P 4 Y K J k Z P 3 H T V q 6 x Z v v p E C u s s J w 9 f 1 Y o / 9 B B p H H J Y N U d Y L 4 D D y o m J 1 N 5 q q m U + Z / D n A V R o C 6 n 1 9 x a o 1 N G E k k 1 R p H 3 N A d Z S m I O 2 j x x P I I 8 6 Q t s G P b l J a F B f v a Y Y z K l 8 J X q W Z D L b L X I d p R T Q 0 H H K 1 Y 0 v u y c K s k A j + 2 j 7 a n A 8 p P a 0 k w V M + E / L L C M w 4 h G r v C G N g 1 X H 8 3 l x W T M 4 C N Q A s M z r f j + 0 e d I o P 3 i d 5 b t F R C / Q E W 1 1 Q s J k + U g T s U E g G H P 1 K / O F D Y P d N I S K w 7 v q 4 D R m N p f I f i w B X K 5 j U w A T u 5 d i m U w e 6 a c k 5 W 0 6 J z 5 U E W j K r G p R D I + j i b V y y 2 U 1 C Z G A z C + n s z + T M 9 f 6 e A r v q 2 4 f A Y W s U g 7 j T / c q 6 e R Z 8 N L g f f 1 c O T o d P r I i + W z X X y n o k a j A g 3 X F Q q z S D r a X 6 c E c 0 N H S r y 2 c L O e 3 O 1 A s S 8 E n y 7 d A m m Z p 4 K X Y b L w 1 V 1 O M s T 0 2 e 9 4 x C e m Y d G b M + D N G f D m D H h z B v w / n A G x V N X w X O V c 6 S X 3 3 / l Z q h V K k 3 + b 3 K c O d 8 9 / d / w o w j z 1 q O j 2 O r T b h y T t N 5 7 C b 5 d B W P C 3 e S T / G 1 r e y T e m T X r j j m M a u T l U z B b N Y R r O n C T W i m R R j W y a j P M / O 8 k n G 1 1 j d / 8 4 + q q E 0 u g + s U 6 n h o F 0 P F X k q j p f 1 u 3 1 d M B E p S T 7 n s P l v v k d g d p 4 S S d Q Y p J 4 U t / P Q d 5 2 R n X Q s l Z q q 6 v 9 A X 7 C i E R B N k 8 q d Y T y z 1 C 5 g t v B 3 l r I 3 T X 6 O u 3 f v r K 8 + f L L 5 / v l F 2 U c i b e O x F t H 4 q 0 j 8 d Y T 8 V 7 d O 9 1 5 b 2 + V y v 3 8 v 3 8 T f 1 b 8 1 h W / d c V v X f E L m b m q V 8 w x s y q v m d E X h t l b 8 b x D I 3 4 7 r v Y P W W g K r 4 e X m T N 7 2 a e a + v g i l 5 u R T p G r 8 J S T q 7 j h n J m b e 9 M Z C V 1 k 0 7 r 4 F J A / E a F P M o S N T I e i F y 1 q r 4 o u g I o D v e w O I H O 1 c j G 3 O T 1 3 b q z F r k u 0 + / 8 A U E s B A i 0 A F A A C A A g A U 0 e d X A q i F j + m A A A A 9 g A A A B I A A A A A A A A A A A A A A A A A A A A A A E N v b m Z p Z y 9 Q Y W N r Y W d l L n h t b F B L A Q I t A B Q A A g A I A F N H n V w P y u m r p A A A A O k A A A A T A A A A A A A A A A A A A A A A A P I A A A B b Q 2 9 u d G V u d F 9 U e X B l c 1 0 u e G 1 s U E s B A i 0 A F A A C A A g A U 0 e d X J S m T x l q B w A A 9 C 0 A A B M A A A A A A A A A A A A A A A A A 4 w E A A E Z v c m 1 1 b G F z L 1 N l Y 3 R p b 2 4 x L m 1 Q S w U G A A A A A A M A A w D C A A A A m g k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k X U A A A A A A A B v d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R E J f Z W 5 l c m d p Z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M 4 M m I 0 O T Q y L W Z m O T I t N G I 2 M S 1 h Z D l h L T k 1 M z U 3 Y T J h N 2 Y 3 M y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E x h c 3 R V c G R h d G V k I i B W Y W x 1 Z T 0 i Z D I w M j Y t M D Q t M j l U M D Y 6 N T g 6 M z g u N j U 1 O T M 1 M F o i I C 8 + P E V u d H J 5 I F R 5 c G U 9 I k Z p b G x D b 2 x 1 b W 5 U e X B l c y I g V m F s d W U 9 I n N C Z 0 1 H Q l F V R k J R V T 0 i I C 8 + P E V u d H J 5 I F R 5 c G U 9 I k Z p b G x F c n J v c k N v d W 5 0 I i B W Y W x 1 Z T 0 i b D A i I C 8 + P E V u d H J 5 I F R 5 c G U 9 I k Z p b G x D b 2 x 1 b W 5 O Y W 1 l c y I g V m F s d W U 9 I n N b J n F 1 b 3 Q 7 d H l w I G J 1 Z G 9 2 e S Z x d W 9 0 O y w m c X V v d D t 2 e W t 1 c i 4 g c G 9 k b C 4 g c G x v Y 2 h h I F t t w r J d J n F 1 b 3 Q 7 L C Z x d W 9 0 O 2 V u Z X J n Z X R p Y 2 v D o S B 0 c m l l Z G E m c X V v d D s s J n F 1 b 3 Q 7 d X Z h x b 4 u I G 1 l c m 7 D o S B z c G 9 0 c m V i Y S D D m k s g e i B 2 e W h s L i A z N j Q v M j A x M i B a L i B 6 L i B b a 1 d o L y h t w r I u Y S l d J n F 1 b 3 Q 7 L C Z x d W 9 0 O 3 V 2 Y c W + L i B t Z X J u w 6 E g c 3 B v d H J l Y m E g V F Y g e i B 2 e W h s L i A z N j Q v M j A x M i B a L i B 6 L i B b a 1 d o L y h t w r I u Y S l d J n F 1 b 3 Q 7 L C Z x d W 9 0 O 3 B v d H J l Y m E g Z W 5 l c m d p Z S B u Y S D D m k s g W 0 1 X a C 9 y X S Z x d W 9 0 O y w m c X V v d D t w b 3 R y Z W J h I G V u Z X J n a W U g b m E g V F Y g W 0 1 X a C 9 y X S Z x d W 9 0 O y w m c X V v d D t w b 3 R y Z W J h I G V u Z X J n a W U g b m E g w 5 p L I G E g V F Y g c 3 B v b H U g W 0 1 X a C 9 y X S Z x d W 9 0 O 1 0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E N v d W 5 0 I i B W Y W x 1 Z T 0 i b D g 0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C X 2 V u Z X J n a W U v Q 2 h h b m d l Z C B U e X B l L n t 0 e X A g Y n V k b 3 Z 5 L D B 9 J n F 1 b 3 Q 7 L C Z x d W 9 0 O 1 N l Y 3 R p b 2 4 x L 0 R C X 2 V u Z X J n a W U v Q 2 h h b m d l Z C B U e X B l L n t 2 e W t 1 c i 4 g c G 9 k b C 4 g c G x v Y 2 h h I F t t w r J d L D F 9 J n F 1 b 3 Q 7 L C Z x d W 9 0 O 1 N l Y 3 R p b 2 4 x L 0 R C X 2 V u Z X J n a W U v Q 2 h h b m d l Z C B U e X B l L n t l b m V y Z 2 V 0 a W N r w 6 E g d H J p Z W R h L D J 9 J n F 1 b 3 Q 7 L C Z x d W 9 0 O 1 N l Y 3 R p b 2 4 x L 0 R C X 2 V u Z X J n a W U v Q 2 h h b m d l Z C B U e X B l L n t 1 d m H F v i 4 g b W V y b s O h I H N w b 3 R y Z W J h I M O a S y B 6 I H Z 5 a G w u I D M 2 N C 8 y M D E y I F o u I H o u I F t r V 2 g v K G 3 C s i 5 h K V 0 s M 3 0 m c X V v d D s s J n F 1 b 3 Q 7 U 2 V j d G l v b j E v R E J f Z W 5 l c m d p Z S 9 D a G F u Z 2 V k I F R 5 c G U u e 3 V 2 Y c W + L i B t Z X J u w 6 E g c 3 B v d H J l Y m E g V F Y g e i B 2 e W h s L i A z N j Q v M j A x M i B a L i B 6 L i B b a 1 d o L y h t w r I u Y S l d L D R 9 J n F 1 b 3 Q 7 L C Z x d W 9 0 O 1 N l Y 3 R p b 2 4 x L 0 R C X 2 V u Z X J n a W U v Q 2 h h b m d l Z C B U e X B l L n t w b 3 R y Z W J h I G V u Z X J n a W U g b m E g w 5 p L I F t N V 2 g v c l 0 s N X 0 m c X V v d D s s J n F 1 b 3 Q 7 U 2 V j d G l v b j E v R E J f Z W 5 l c m d p Z S 9 D a G F u Z 2 V k I F R 5 c G U u e 3 B v d H J l Y m E g Z W 5 l c m d p Z S B u Y S B U V i B b T V d o L 3 J d L D Z 9 J n F 1 b 3 Q 7 L C Z x d W 9 0 O 1 N l Y 3 R p b 2 4 x L 0 R C X 2 V u Z X J n a W U v Q 2 h h b m d l Z C B U e X B l L n t w b 3 R y Z W J h I G V u Z X J n a W U g b m E g w 5 p L I G E g V F Y g c 3 B v b H U g W 0 1 X a C 9 y X S w 3 f S Z x d W 9 0 O 1 0 s J n F 1 b 3 Q 7 Q 2 9 s d W 1 u Q 2 9 1 b n Q m c X V v d D s 6 O C w m c X V v d D t L Z X l D b 2 x 1 b W 5 O Y W 1 l c y Z x d W 9 0 O z p b X S w m c X V v d D t D b 2 x 1 b W 5 J Z G V u d G l 0 a W V z J n F 1 b 3 Q 7 O l s m c X V v d D t T Z W N 0 a W 9 u M S 9 E Q l 9 l b m V y Z 2 l l L 0 N o Y W 5 n Z W Q g V H l w Z S 5 7 d H l w I G J 1 Z G 9 2 e S w w f S Z x d W 9 0 O y w m c X V v d D t T Z W N 0 a W 9 u M S 9 E Q l 9 l b m V y Z 2 l l L 0 N o Y W 5 n Z W Q g V H l w Z S 5 7 d n l r d X I u I H B v Z G w u I H B s b 2 N o Y S B b b c K y X S w x f S Z x d W 9 0 O y w m c X V v d D t T Z W N 0 a W 9 u M S 9 E Q l 9 l b m V y Z 2 l l L 0 N o Y W 5 n Z W Q g V H l w Z S 5 7 Z W 5 l c m d l d G l j a 8 O h I H R y a W V k Y S w y f S Z x d W 9 0 O y w m c X V v d D t T Z W N 0 a W 9 u M S 9 E Q l 9 l b m V y Z 2 l l L 0 N o Y W 5 n Z W Q g V H l w Z S 5 7 d X Z h x b 4 u I G 1 l c m 7 D o S B z c G 9 0 c m V i Y S D D m k s g e i B 2 e W h s L i A z N j Q v M j A x M i B a L i B 6 L i B b a 1 d o L y h t w r I u Y S l d L D N 9 J n F 1 b 3 Q 7 L C Z x d W 9 0 O 1 N l Y 3 R p b 2 4 x L 0 R C X 2 V u Z X J n a W U v Q 2 h h b m d l Z C B U e X B l L n t 1 d m H F v i 4 g b W V y b s O h I H N w b 3 R y Z W J h I F R W I H o g d n l o b C 4 g M z Y 0 L z I w M T I g W i 4 g e i 4 g W 2 t X a C 8 o b c K y L m E p X S w 0 f S Z x d W 9 0 O y w m c X V v d D t T Z W N 0 a W 9 u M S 9 E Q l 9 l b m V y Z 2 l l L 0 N o Y W 5 n Z W Q g V H l w Z S 5 7 c G 9 0 c m V i Y S B l b m V y Z 2 l l I G 5 h I M O a S y B b T V d o L 3 J d L D V 9 J n F 1 b 3 Q 7 L C Z x d W 9 0 O 1 N l Y 3 R p b 2 4 x L 0 R C X 2 V u Z X J n a W U v Q 2 h h b m d l Z C B U e X B l L n t w b 3 R y Z W J h I G V u Z X J n a W U g b m E g V F Y g W 0 1 X a C 9 y X S w 2 f S Z x d W 9 0 O y w m c X V v d D t T Z W N 0 a W 9 u M S 9 E Q l 9 l b m V y Z 2 l l L 0 N o Y W 5 n Z W Q g V H l w Z S 5 7 c G 9 0 c m V i Y S B l b m V y Z 2 l l I G 5 h I M O a S y B h I F R W I H N w b 2 x 1 I F t N V 2 g v c l 0 s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R C X 2 V u Z X J n a W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J f Z W 5 l c m d p Z S 9 E Q l 9 l b m V y Z 2 l l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J f Z W 5 l c m d p Z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l 9 l b m V y Z 2 l l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p c 2 5 l X 2 Z h a 3 R v c n l f Y 2 V u e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M w Z D l j Z T J m L W V h M D c t N G U y M S 1 i N j c 4 L T E 3 Z j R l N D B m M D k z Z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0 e X A g Y n V k b 3 Z 5 J n F 1 b 3 Q 7 L C Z x d W 9 0 O 3 B h b G l 2 b y Z x d W 9 0 O y w m c X V v d D t 0 e X A g e m R y b 2 p h J n F 1 b 3 Q 7 L C Z x d W 9 0 O 2 V t a X N u w 7 0 g Z m F r d G 9 y I F t r Z y 9 r V 2 h d J n F 1 b 3 Q 7 L C Z x d W 9 0 O 8 O 6 x I 1 p b m 5 v c 8 W l I H p k c m 9 q Y S B b J V 0 m c X V v d D s s J n F 1 b 3 Q 7 Y m l s Y W 7 E j W 7 D o S B j Z W 5 h I F v i g q w v T V d o I H M g R F B I X S Z x d W 9 0 O 1 0 i I C 8 + P E V u d H J 5 I F R 5 c G U 9 I k Z p b G x D b 2 x 1 b W 5 U e X B l c y I g V m F s d W U 9 I n N B Q V l H Q l F V R i I g L z 4 8 R W 5 0 c n k g V H l w Z T 0 i R m l s b E x h c 3 R V c G R h d G V k I i B W Y W x 1 Z T 0 i Z D I w M j Y t M D M t M T l U M D k 6 M T g 6 N D Q u N T Q z N D Q 4 N F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I 2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Y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V t a X N u Z V 9 m Y W t 0 b 3 J 5 X 2 N l b n k v R X h w Y W 5 k Z W Q g d H l w I G J 1 Z G 9 2 e S 5 7 d H l w I G J 1 Z G 9 2 e S w 1 f S Z x d W 9 0 O y w m c X V v d D t T Z W N 0 a W 9 u M S 9 l b W l z b m V f Z m F r d G 9 y e V 9 j Z W 5 5 L 0 N o Y W 5 n Z W Q g V H l w Z S 5 7 c G F s a X Z v L D B 9 J n F 1 b 3 Q 7 L C Z x d W 9 0 O 1 N l Y 3 R p b 2 4 x L 2 V t a X N u Z V 9 m Y W t 0 b 3 J 5 X 2 N l b n k v Q 2 h h b m d l Z C B U e X B l L n t 0 e X A g e m R y b 2 p h L D F 9 J n F 1 b 3 Q 7 L C Z x d W 9 0 O 1 N l Y 3 R p b 2 4 x L 2 V t a X N u Z V 9 m Y W t 0 b 3 J 5 X 2 N l b n k v Q 2 h h b m d l Z C B U e X B l L n t l b W l z b s O 9 I G Z h a 3 R v c i B b a 2 c v a 1 d o X S w y f S Z x d W 9 0 O y w m c X V v d D t T Z W N 0 a W 9 u M S 9 l b W l z b m V f Z m F r d G 9 y e V 9 j Z W 5 5 L 0 N o Y W 5 n Z W Q g V H l w Z S 5 7 w 7 r E j W l u b m 9 z x a U g e m R y b 2 p h I F s l X S w z f S Z x d W 9 0 O y w m c X V v d D t T Z W N 0 a W 9 u M S 9 l b W l z b m V f Z m F r d G 9 y e V 9 j Z W 5 5 L 0 N o Y W 5 n Z W Q g V H l w Z S 5 7 Y m l s Y W 7 E j W 7 D o S B j Z W 5 h I F v i g q w v T V d o I H M g R F B I X S w 0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l b W l z b m V f Z m F r d G 9 y e V 9 j Z W 5 5 L 0 V 4 c G F u Z G V k I H R 5 c C B i d W R v d n k u e 3 R 5 c C B i d W R v d n k s N X 0 m c X V v d D s s J n F 1 b 3 Q 7 U 2 V j d G l v b j E v Z W 1 p c 2 5 l X 2 Z h a 3 R v c n l f Y 2 V u e S 9 D a G F u Z 2 V k I F R 5 c G U u e 3 B h b G l 2 b y w w f S Z x d W 9 0 O y w m c X V v d D t T Z W N 0 a W 9 u M S 9 l b W l z b m V f Z m F r d G 9 y e V 9 j Z W 5 5 L 0 N o Y W 5 n Z W Q g V H l w Z S 5 7 d H l w I H p k c m 9 q Y S w x f S Z x d W 9 0 O y w m c X V v d D t T Z W N 0 a W 9 u M S 9 l b W l z b m V f Z m F r d G 9 y e V 9 j Z W 5 5 L 0 N o Y W 5 n Z W Q g V H l w Z S 5 7 Z W 1 p c 2 7 D v S B m Y W t 0 b 3 I g W 2 t n L 2 t X a F 0 s M n 0 m c X V v d D s s J n F 1 b 3 Q 7 U 2 V j d G l v b j E v Z W 1 p c 2 5 l X 2 Z h a 3 R v c n l f Y 2 V u e S 9 D a G F u Z 2 V k I F R 5 c G U u e 8 O 6 x I 1 p b m 5 v c 8 W l I H p k c m 9 q Y S B b J V 0 s M 3 0 m c X V v d D s s J n F 1 b 3 Q 7 U 2 V j d G l v b j E v Z W 1 p c 2 5 l X 2 Z h a 3 R v c n l f Y 2 V u e S 9 D a G F u Z 2 V k I F R 5 c G U u e 2 J p b G F u x I 1 u w 6 E g Y 2 V u Y S B b 4 o K s L 0 1 X a C B z I E R Q S F 0 s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V t a X N u Z V 9 m Y W t 0 b 3 J 5 X 2 N l b n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p c 2 5 l X 2 Z h a 3 R v c n l f Y 2 V u e S 9 l b W l z b m V f Z m F r d G 9 y e V 9 j Z W 5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p c 2 5 l X 2 Z h a 3 R v c n l f Y 2 V u e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W l z b m V f Z m F r d G 9 y e V 9 j Z W 5 5 L 0 N o Y W 5 n Z W Q l M j B U e X B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R T M j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U z Z m Z j Z T V j L T J h N T E t N D Y 1 M S 0 4 N z U 1 L T J k N T J h Z j U 1 Y m Y 4 Y i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N v b H V t b k 5 h b W V z I i B W Y W x 1 Z T 0 i c 1 s m c X V v d D t 0 e X A g Y n V k b 3 Z 5 J n F 1 b 3 Q 7 L C Z x d W 9 0 O 1 p k c m 9 q I C 8 g a W 7 F o X R p d M O 6 Y 2 l h J n F 1 b 3 Q 7 L C Z x d W 9 0 O 1 B y Z W R w b 2 t s Y W R h b s O h I G N l b m E g K O K C r C 9 0 Q 0 / i g o I p J n F 1 b 3 Q 7 X S I g L z 4 8 R W 5 0 c n k g V H l w Z T 0 i R m l s b E N v b H V t b l R 5 c G V z I i B W Y W x 1 Z T 0 i c 0 F B W U E i I C 8 + P E V u d H J 5 I F R 5 c G U 9 I k Z p b G x M Y X N 0 V X B k Y X R l Z C I g V m F s d W U 9 I m Q y M D I 2 L T A z L T E 5 V D A 5 O j E 4 O j Q 5 L j g y M z A z M T F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x M C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V F M y L 0 V 4 c G F u Z G V k I H R 5 c C B i d W R v d n k u e 3 R 5 c C B i d W R v d n k s M n 0 m c X V v d D s s J n F 1 b 3 Q 7 U 2 V j d G l v b j E v R V R T M i 9 D a G F u Z 2 V k I F R 5 c G U u e 1 p k c m 9 q I C 8 g a W 7 F o X R p d M O 6 Y 2 l h L D B 9 J n F 1 b 3 Q 7 L C Z x d W 9 0 O 1 N l Y 3 R p b 2 4 x L 0 V U U z I v Q 2 h h b m d l Z C B U e X B l L n t Q c m V k c G 9 r b G F k Y W 7 D o S B j Z W 5 h I C j i g q w v d E N P 4 o K C K S w x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F V F M y L 0 V 4 c G F u Z G V k I H R 5 c C B i d W R v d n k u e 3 R 5 c C B i d W R v d n k s M n 0 m c X V v d D s s J n F 1 b 3 Q 7 U 2 V j d G l v b j E v R V R T M i 9 D a G F u Z 2 V k I F R 5 c G U u e 1 p k c m 9 q I C 8 g a W 7 F o X R p d M O 6 Y 2 l h L D B 9 J n F 1 b 3 Q 7 L C Z x d W 9 0 O 1 N l Y 3 R p b 2 4 x L 0 V U U z I v Q 2 h h b m d l Z C B U e X B l L n t Q c m V k c G 9 r b G F k Y W 7 D o S B j Z W 5 h I C j i g q w v d E N P 4 o K C K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R T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L 0 V U U z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I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W l z b m V f Z m F r d G 9 y e V 9 j Z W 5 5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p c 2 5 l X 2 Z h a 3 R v c n l f Y 2 V u e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I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l 9 l b m V y Z 2 l l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Z W 1 p c 2 5 l X 2 Z h a 3 R v c n l f Y 2 V u e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a X N u Z V 9 m Y W t 0 b 3 J 5 X 2 N l b n k v R X h w Y W 5 k Z W Q l M j B 0 e X A l M j B i d W R v d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W l z b m V f Z m F r d G 9 y e V 9 j Z W 5 5 L 1 J l b 3 J k Z X J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s d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Y w N D c x Z T l h L W E w Z T g t N D N m Z C 0 4 N T Q 4 L W F k M 2 N l Z G V h M D F j Z i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P Y m p l Y 3 R U e X B l I i B W Y W x 1 Z T 0 i c 1 B p d m 9 0 V G F i b G U i I C 8 + P E V u d H J 5 I F R 5 c G U 9 I k Z p b G x U b 0 R h d G F N b 2 R l b E V u Y W J s Z W Q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Q 2 9 s d W 1 u T m F t Z X M i I F Z h b H V l P S J z W y Z x d W 9 0 O 3 R 5 c C B i d W R v d n k m c X V v d D s s J n F 1 b 3 Q 7 d n l r d X I u I H B v Z G w u I H B s b 2 N o Y S B b b c K y X S Z x d W 9 0 O y w m c X V v d D t l b m V y Z 2 V 0 a W N r w 6 E g d H J p Z W R h J n F 1 b 3 Q 7 L C Z x d W 9 0 O 3 V 2 Y c W + L i B t Z X J u w 6 E g c 3 B v d H J l Y m E g w 5 p L I H o g d n l o b C 4 g M z Y 0 L z I w M T I g W i 4 g e i 4 g W 2 t X a C 8 o b c K y L m E p X S Z x d W 9 0 O y w m c X V v d D t 1 d m H F v i 4 g b W V y b s O h I H N w b 3 R y Z W J h I F R W I H o g d n l o b C 4 g M z Y 0 L z I w M T I g W i 4 g e i 4 g W 2 t X a C 8 o b c K y L m E p X S Z x d W 9 0 O y w m c X V v d D t w b 3 R y Z W J h I G V u Z X J n a W U g b m E g w 5 p L I F t N V 2 g v c l 0 m c X V v d D s s J n F 1 b 3 Q 7 c G 9 0 c m V i Y S B l b m V y Z 2 l l I G 5 h I F R W I F t N V 2 g v c l 0 m c X V v d D s s J n F 1 b 3 Q 7 c G 9 0 c m V i Y S B l b m V y Z 2 l l I G 5 h I M O a S y B h I F R W I H N w b 2 x 1 I F t N V 2 g v c l 0 m c X V v d D s s J n F 1 b 3 Q 7 Z W 1 p c 2 5 l X 2 Z h a 3 R v c n l f Y 2 V u e S 5 w Y W x p d m 8 m c X V v d D s s J n F 1 b 3 Q 7 Z W 1 p c 2 5 l X 2 Z h a 3 R v c n l f Y 2 V u e S 5 0 e X A g e m R y b 2 p h J n F 1 b 3 Q 7 L C Z x d W 9 0 O 2 V t a X N u Z V 9 m Y W t 0 b 3 J 5 X 2 N l b n k u Z W 1 p c 2 7 D v S B m Y W t 0 b 3 I g W 2 t n L 2 t X a F 0 m c X V v d D s s J n F 1 b 3 Q 7 Z W 1 p c 2 5 l X 2 Z h a 3 R v c n l f Y 2 V u e S 7 D u s S N a W 5 u b 3 P F p S B 6 Z H J v a m E g W y V d J n F 1 b 3 Q 7 L C Z x d W 9 0 O 2 V t a X N u Z V 9 m Y W t 0 b 3 J 5 X 2 N l b n k u Y m l s Y W 7 E j W 7 D o S B j Z W 5 h I F v i g q w v T V d o I H M g R F B I X S Z x d W 9 0 O y w m c X V v d D t F V F M y L l p k c m 9 q I C 8 g a W 7 F o X R p d M O 6 Y 2 l h J n F 1 b 3 Q 7 L C Z x d W 9 0 O 0 V U U z I u U H J l Z H B v a 2 x h Z G F u w 6 E g Y 2 V u Y S A o 4 o K s L 3 R D T + K C g i k m c X V v d D s s J n F 1 b 3 Q 7 d n N 0 d X B u w 6 E g Z W 5 l c m d p Y S B b T V d o L 3 J d J n F 1 b 3 Q 7 L C Z x d W 9 0 O 2 N l b G s u I G V t a X N p Z S B D T z I g W 3 Q v c m 9 r X S Z x d W 9 0 O y w m c X V v d D t u w 6 F r b G F k e S B u Y S B l b m V y Z 2 l 1 I F v i g q w v c m 9 r I H M g R F B I X S Z x d W 9 0 O y w m c X V v d D t u w 6 F r b G F k e S B u Y S B F V F M y I F v i g q w v c m 9 r I H M g R F B I X S Z x d W 9 0 O y w m c X V v d D t u w 6 F r b G F k e S B z c G 9 s d S B b 4 o K s L 3 J v a y B z I E R Q S F 0 m c X V v d D t d I i A v P j x F b n R y e S B U e X B l P S J G a W x s Q 2 9 s d W 1 u V H l w Z X M i I F Z h b H V l P S J z Q m d N R 0 J R V U Z C U V V H Q m d V R k J R W U Z C U V V G Q l F V P S I g L z 4 8 R W 5 0 c n k g V H l w Z T 0 i R m l s b E x h c 3 R V c G R h d G V k I i B W Y W x 1 Z T 0 i Z D I w M j Y t M D M t M T l U M D k 6 M T g 6 N T U u N z Q w N z g y N l o i I C 8 + P E V u d H J 5 I F R 5 c G U 9 I k Z p b G x F c n J v c k N v d W 5 0 I i B W Y W x 1 Z T 0 i b D A i I C 8 + P E V u d H J 5 I F R 5 c G U 9 I l B p d m 9 0 T 2 J q Z W N 0 T m F t Z S I g V m F s d W U 9 I n N W e W h v Z G 5 v d G V u a W U t N T U u M z U h U G l 2 b 3 R U Y W J s Z T I i I C 8 + P E V u d H J 5 I F R 5 c G U 9 I k Z p b G x F c n J v c k N v Z G U i I F Z h b H V l P S J z V W 5 r b m 9 3 b i I g L z 4 8 R W 5 0 c n k g V H l w Z T 0 i R m l s b E N v d W 5 0 I i B W Y W x 1 Z T 0 i b D U 0 N j A i I C 8 + P E V u d H J 5 I F R 5 c G U 9 I k F k Z G V k V G 9 E Y X R h T W 9 k Z W w i I F Z h b H V l P S J s M S I g L z 4 8 R W 5 0 c n k g V H l w Z T 0 i U m V s Y X R p b 2 5 z a G l w S W 5 m b 0 N v b n R h a W 5 l c i I g V m F s d W U 9 I n N 7 J n F 1 b 3 Q 7 Y 2 9 s d W 1 u Q 2 9 1 b n Q m c X V v d D s 6 M j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R C X 2 V u Z X J n a W U v Q 2 h h b m d l Z C B U e X B l L n t 0 e X A g Y n V k b 3 Z 5 L D B 9 J n F 1 b 3 Q 7 L C Z x d W 9 0 O 1 N l Y 3 R p b 2 4 x L 0 R C X 2 V u Z X J n a W U v Q 2 h h b m d l Z C B U e X B l L n t 2 e W t 1 c i 4 g c G 9 k b C 4 g c G x v Y 2 h h I F t t w r J d L D F 9 J n F 1 b 3 Q 7 L C Z x d W 9 0 O 1 N l Y 3 R p b 2 4 x L 0 R C X 2 V u Z X J n a W U v Q 2 h h b m d l Z C B U e X B l L n t l b m V y Z 2 V 0 a W N r w 6 E g d H J p Z W R h L D J 9 J n F 1 b 3 Q 7 L C Z x d W 9 0 O 1 N l Y 3 R p b 2 4 x L 0 R C X 2 V u Z X J n a W U v Q 2 h h b m d l Z C B U e X B l L n t 1 d m H F v i 4 g b W V y b s O h I H N w b 3 R y Z W J h I M O a S y B 6 I H Z 5 a G w u I D M 2 N C 8 y M D E y I F o u I H o u I F t r V 2 g v K G 3 C s i 5 h K V 0 s M 3 0 m c X V v d D s s J n F 1 b 3 Q 7 U 2 V j d G l v b j E v R E J f Z W 5 l c m d p Z S 9 D a G F u Z 2 V k I F R 5 c G U u e 3 V 2 Y c W + L i B t Z X J u w 6 E g c 3 B v d H J l Y m E g V F Y g e i B 2 e W h s L i A z N j Q v M j A x M i B a L i B 6 L i B b a 1 d o L y h t w r I u Y S l d L D R 9 J n F 1 b 3 Q 7 L C Z x d W 9 0 O 1 N l Y 3 R p b 2 4 x L 0 R C X 2 V u Z X J n a W U v Q 2 h h b m d l Z C B U e X B l L n t w b 3 R y Z W J h I G V u Z X J n a W U g b m E g w 5 p L I F t N V 2 g v c l 0 s N X 0 m c X V v d D s s J n F 1 b 3 Q 7 U 2 V j d G l v b j E v R E J f Z W 5 l c m d p Z S 9 D a G F u Z 2 V k I F R 5 c G U u e 3 B v d H J l Y m E g Z W 5 l c m d p Z S B u Y S B U V i B b T V d o L 3 J d L D Z 9 J n F 1 b 3 Q 7 L C Z x d W 9 0 O 1 N l Y 3 R p b 2 4 x L 0 R C X 2 V u Z X J n a W U v Q 2 h h b m d l Z C B U e X B l L n t w b 3 R y Z W J h I G V u Z X J n a W U g b m E g w 5 p L I G E g V F Y g c 3 B v b H U g W 0 1 X a C 9 y X S w 3 f S Z x d W 9 0 O y w m c X V v d D t T Z W N 0 a W 9 u M S 9 l b W l z b m V f Z m F r d G 9 y e V 9 j Z W 5 5 L 0 N o Y W 5 n Z W Q g V H l w Z S 5 7 c G F s a X Z v L D B 9 J n F 1 b 3 Q 7 L C Z x d W 9 0 O 1 N l Y 3 R p b 2 4 x L 2 V t a X N u Z V 9 m Y W t 0 b 3 J 5 X 2 N l b n k v Q 2 h h b m d l Z C B U e X B l L n t 0 e X A g e m R y b 2 p h L D F 9 J n F 1 b 3 Q 7 L C Z x d W 9 0 O 1 N l Y 3 R p b 2 4 x L 2 V t a X N u Z V 9 m Y W t 0 b 3 J 5 X 2 N l b n k v Q 2 h h b m d l Z C B U e X B l L n t l b W l z b s O 9 I G Z h a 3 R v c i B b a 2 c v a 1 d o X S w y f S Z x d W 9 0 O y w m c X V v d D t T Z W N 0 a W 9 u M S 9 l b W l z b m V f Z m F r d G 9 y e V 9 j Z W 5 5 L 0 N o Y W 5 n Z W Q g V H l w Z S 5 7 w 7 r E j W l u b m 9 z x a U g e m R y b 2 p h I F s l X S w z f S Z x d W 9 0 O y w m c X V v d D t T Z W N 0 a W 9 u M S 9 l b W l z b m V f Z m F r d G 9 y e V 9 j Z W 5 5 L 0 N o Y W 5 n Z W Q g V H l w Z S 5 7 Y m l s Y W 7 E j W 7 D o S B j Z W 5 h I F v i g q w v T V d o I H M g R F B I X S w 0 f S Z x d W 9 0 O y w m c X V v d D t T Z W N 0 a W 9 u M S 9 F V F M y L 0 N o Y W 5 n Z W Q g V H l w Z S 5 7 W m R y b 2 o g L y B p b s W h d G l 0 w 7 p j a W E s M H 0 m c X V v d D s s J n F 1 b 3 Q 7 U 2 V j d G l v b j E v U 3 B v b H U v Q 2 h h b m d l Z C B U e X B l L n t F V F M y L l B y Z W R w b 2 t s Y W R h b s O h I G N l b m E g K O K C r C 9 0 Q 0 / i g o I p L D E 0 f S Z x d W 9 0 O y w m c X V v d D t T Z W N 0 a W 9 u M S 9 T c G 9 s d S 9 D a G F u Z 2 V k I F R 5 c G U u e 3 Z z d H V w b s O h I G V u Z X J n a W E g W 0 1 X a C 9 y X S w x N X 0 m c X V v d D s s J n F 1 b 3 Q 7 U 2 V j d G l v b j E v U 3 B v b H U v Q 2 h h b m d l Z C B U e X B l L n t j Z W x r L i B l b W l z a W U g Q 0 8 y I F t 0 L 3 J v a 1 0 s M T Z 9 J n F 1 b 3 Q 7 L C Z x d W 9 0 O 1 N l Y 3 R p b 2 4 x L 1 N w b 2 x 1 L 0 N o Y W 5 n Z W Q g V H l w Z T E u e 2 7 D o W t s Y W R 5 I G 5 h I G V u Z X J n a X U g W + K C r C 9 y b 2 s g c y B E U E h d L D E 3 f S Z x d W 9 0 O y w m c X V v d D t T Z W N 0 a W 9 u M S 9 T c G 9 s d S 9 D a G F u Z 2 V k I F R 5 c G U x L n t u w 6 F r b G F k e S B u Y S B F V F M y I F v i g q w v c m 9 r I H M g R F B I X S w x O H 0 m c X V v d D s s J n F 1 b 3 Q 7 U 2 V j d G l v b j E v U 3 B v b H U v Q 2 h h b m d l Z C B U e X B l M S 5 7 b s O h a 2 x h Z H k g c 3 B v b H U g W + K C r C 9 y b 2 s g c y B E U E h d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R E J f Z W 5 l c m d p Z S 9 D a G F u Z 2 V k I F R 5 c G U u e 3 R 5 c C B i d W R v d n k s M H 0 m c X V v d D s s J n F 1 b 3 Q 7 U 2 V j d G l v b j E v R E J f Z W 5 l c m d p Z S 9 D a G F u Z 2 V k I F R 5 c G U u e 3 Z 5 a 3 V y L i B w b 2 R s L i B w b G 9 j a G E g W 2 3 C s l 0 s M X 0 m c X V v d D s s J n F 1 b 3 Q 7 U 2 V j d G l v b j E v R E J f Z W 5 l c m d p Z S 9 D a G F u Z 2 V k I F R 5 c G U u e 2 V u Z X J n Z X R p Y 2 v D o S B 0 c m l l Z G E s M n 0 m c X V v d D s s J n F 1 b 3 Q 7 U 2 V j d G l v b j E v R E J f Z W 5 l c m d p Z S 9 D a G F u Z 2 V k I F R 5 c G U u e 3 V 2 Y c W + L i B t Z X J u w 6 E g c 3 B v d H J l Y m E g w 5 p L I H o g d n l o b C 4 g M z Y 0 L z I w M T I g W i 4 g e i 4 g W 2 t X a C 8 o b c K y L m E p X S w z f S Z x d W 9 0 O y w m c X V v d D t T Z W N 0 a W 9 u M S 9 E Q l 9 l b m V y Z 2 l l L 0 N o Y W 5 n Z W Q g V H l w Z S 5 7 d X Z h x b 4 u I G 1 l c m 7 D o S B z c G 9 0 c m V i Y S B U V i B 6 I H Z 5 a G w u I D M 2 N C 8 y M D E y I F o u I H o u I F t r V 2 g v K G 3 C s i 5 h K V 0 s N H 0 m c X V v d D s s J n F 1 b 3 Q 7 U 2 V j d G l v b j E v R E J f Z W 5 l c m d p Z S 9 D a G F u Z 2 V k I F R 5 c G U u e 3 B v d H J l Y m E g Z W 5 l c m d p Z S B u Y S D D m k s g W 0 1 X a C 9 y X S w 1 f S Z x d W 9 0 O y w m c X V v d D t T Z W N 0 a W 9 u M S 9 E Q l 9 l b m V y Z 2 l l L 0 N o Y W 5 n Z W Q g V H l w Z S 5 7 c G 9 0 c m V i Y S B l b m V y Z 2 l l I G 5 h I F R W I F t N V 2 g v c l 0 s N n 0 m c X V v d D s s J n F 1 b 3 Q 7 U 2 V j d G l v b j E v R E J f Z W 5 l c m d p Z S 9 D a G F u Z 2 V k I F R 5 c G U u e 3 B v d H J l Y m E g Z W 5 l c m d p Z S B u Y S D D m k s g Y S B U V i B z c G 9 s d S B b T V d o L 3 J d L D d 9 J n F 1 b 3 Q 7 L C Z x d W 9 0 O 1 N l Y 3 R p b 2 4 x L 2 V t a X N u Z V 9 m Y W t 0 b 3 J 5 X 2 N l b n k v Q 2 h h b m d l Z C B U e X B l L n t w Y W x p d m 8 s M H 0 m c X V v d D s s J n F 1 b 3 Q 7 U 2 V j d G l v b j E v Z W 1 p c 2 5 l X 2 Z h a 3 R v c n l f Y 2 V u e S 9 D a G F u Z 2 V k I F R 5 c G U u e 3 R 5 c C B 6 Z H J v a m E s M X 0 m c X V v d D s s J n F 1 b 3 Q 7 U 2 V j d G l v b j E v Z W 1 p c 2 5 l X 2 Z h a 3 R v c n l f Y 2 V u e S 9 D a G F u Z 2 V k I F R 5 c G U u e 2 V t a X N u w 7 0 g Z m F r d G 9 y I F t r Z y 9 r V 2 h d L D J 9 J n F 1 b 3 Q 7 L C Z x d W 9 0 O 1 N l Y 3 R p b 2 4 x L 2 V t a X N u Z V 9 m Y W t 0 b 3 J 5 X 2 N l b n k v Q 2 h h b m d l Z C B U e X B l L n v D u s S N a W 5 u b 3 P F p S B 6 Z H J v a m E g W y V d L D N 9 J n F 1 b 3 Q 7 L C Z x d W 9 0 O 1 N l Y 3 R p b 2 4 x L 2 V t a X N u Z V 9 m Y W t 0 b 3 J 5 X 2 N l b n k v Q 2 h h b m d l Z C B U e X B l L n t i a W x h b s S N b s O h I G N l b m E g W + K C r C 9 N V 2 g g c y B E U E h d L D R 9 J n F 1 b 3 Q 7 L C Z x d W 9 0 O 1 N l Y 3 R p b 2 4 x L 0 V U U z I v Q 2 h h b m d l Z C B U e X B l L n t a Z H J v a i A v I G l u x a F 0 a X T D u m N p Y S w w f S Z x d W 9 0 O y w m c X V v d D t T Z W N 0 a W 9 u M S 9 T c G 9 s d S 9 D a G F u Z 2 V k I F R 5 c G U u e 0 V U U z I u U H J l Z H B v a 2 x h Z G F u w 6 E g Y 2 V u Y S A o 4 o K s L 3 R D T + K C g i k s M T R 9 J n F 1 b 3 Q 7 L C Z x d W 9 0 O 1 N l Y 3 R p b 2 4 x L 1 N w b 2 x 1 L 0 N o Y W 5 n Z W Q g V H l w Z S 5 7 d n N 0 d X B u w 6 E g Z W 5 l c m d p Y S B b T V d o L 3 J d L D E 1 f S Z x d W 9 0 O y w m c X V v d D t T Z W N 0 a W 9 u M S 9 T c G 9 s d S 9 D a G F u Z 2 V k I F R 5 c G U u e 2 N l b G s u I G V t a X N p Z S B D T z I g W 3 Q v c m 9 r X S w x N n 0 m c X V v d D s s J n F 1 b 3 Q 7 U 2 V j d G l v b j E v U 3 B v b H U v Q 2 h h b m d l Z C B U e X B l M S 5 7 b s O h a 2 x h Z H k g b m E g Z W 5 l c m d p d S B b 4 o K s L 3 J v a y B z I E R Q S F 0 s M T d 9 J n F 1 b 3 Q 7 L C Z x d W 9 0 O 1 N l Y 3 R p b 2 4 x L 1 N w b 2 x 1 L 0 N o Y W 5 n Z W Q g V H l w Z T E u e 2 7 D o W t s Y W R 5 I G 5 h I E V U U z I g W + K C r C 9 y b 2 s g c y B E U E h d L D E 4 f S Z x d W 9 0 O y w m c X V v d D t T Z W N 0 a W 9 u M S 9 T c G 9 s d S 9 D a G F u Z 2 V k I F R 5 c G U x L n t u w 6 F r b G F k e S B z c G 9 s d S B b 4 o K s L 3 J v a y B z I E R Q S F 0 s M T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T c G 9 s d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s d S 9 F e H B h b m R l Z C U y M G V t a X N u Z V 9 m Y W t 0 b 3 J 5 X 2 N l b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R T M i 9 F e H B h b m R l Z C U y M H R 5 c C U y M G J 1 Z G 9 2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I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s d S 9 F e H B h b m R l Z C U y M E V U U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s d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L 3 Z z d H V w b m F f Z W 5 l c m d p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L 2 V t a X N p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L 2 5 h a 2 x h Z H l f b m F f Z W 5 l c m d p d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L 2 5 h a 2 x h Z H l f R V R T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L 0 F k Z G V k J T I w Q 3 V z d G 9 t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J f Z W 5 l c m d p Z S 9 G a W x l c G F 0 a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V t a X N u Z V 9 m Y W t 0 b 3 J 5 X 2 N l b n k v R m l s Z X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L 0 Z p b G V w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v b H U v Q 2 h h b m d l Z C U y M F R 5 c G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R T M l 9 2 b 3 p p Z G x h P C 9 J d G V t U G F 0 a D 4 8 L 0 l 0 Z W 1 M b 2 N h d G l v b j 4 8 U 3 R h Y m x l R W 5 0 c m l l c z 4 8 R W 5 0 c n k g V H l w Z T 0 i R m l s b G V k Q 2 9 t c G x l d G V S Z X N 1 b H R U b 1 d v c m t z a G V l d C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J c 1 B y a X Z h d G U i I F Z h b H V l P S J s M C I g L z 4 8 R W 5 0 c n k g V H l w Z T 0 i T G 9 h Z G V k V G 9 B b m F s e X N p c 1 N l c n Z p Y 2 V z I i B W Y W x 1 Z T 0 i b D A i I C 8 + P E V u d H J 5 I F R 5 c G U 9 I k Z p b G x F c n J v c k N v Z G U i I F Z h b H V l P S J z V W 5 r b m 9 3 b i I g L z 4 8 R W 5 0 c n k g V H l w Z T 0 i R m l s b E N v d W 5 0 I i B W Y W x 1 Z T 0 i b D U w I i A v P j x F b n R y e S B U e X B l P S J R d W V y e U l E I i B W Y W x 1 Z T 0 i c 2 V l O G Y y Z m E 2 L T Q 0 Z W U t N G N k Z i 1 i M z c 3 L T I w N D R l N m Z l Y m Y y M C I g L z 4 8 R W 5 0 c n k g V H l w Z T 0 i R m l s b E V y c m 9 y Q 2 9 1 b n Q i I F Z h b H V l P S J s M C I g L z 4 8 R W 5 0 c n k g V H l w Z T 0 i R m l s b E x h c 3 R V c G R h d G V k I i B W Y W x 1 Z T 0 i Z D I w M j Y t M D M t M T l U M D k 6 M T k 6 M D Q u N j Q 2 N z E 5 O V o i I C 8 + P E V u d H J 5 I F R 5 c G U 9 I k Z p b G x D b 2 x 1 b W 5 U e X B l c y I g V m F s d W U 9 I n N B Q V l B I i A v P j x F b n R y e S B U e X B l P S J G a W x s Q 2 9 s d W 1 u T m F t Z X M i I F Z h b H V l P S J z W y Z x d W 9 0 O 2 t h c m 9 z w 6 l y a W E m c X V v d D s s J n F 1 b 3 Q 7 W m R y b 2 o g L y B p b s W h d G l 0 w 7 p j a W E m c X V v d D s s J n F 1 b 3 Q 7 U H J l Z H B v a 2 x h Z G F u w 6 E g Y 2 V u Y S A o 4 o K s L 3 R D T + K C g i k m c X V v d D t d I i A v P j x F b n R y e S B U e X B l P S J G a W x s U 3 R h d H V z I i B W Y W x 1 Z T 0 i c 0 N v b X B s Z X R l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F V F M y X 3 Z v e m l k b G E v R X h w Y W 5 k Z W Q g a 2 F y b 3 P D q X J p Y S 5 7 a 2 F y b 3 P D q X J p Y S w y f S Z x d W 9 0 O y w m c X V v d D t T Z W N 0 a W 9 u M S 9 F V F M y X 3 Z v e m l k b G E v Q 2 h h b m d l Z C B U e X B l L n t a Z H J v a i A v I G l u x a F 0 a X T D u m N p Y S w w f S Z x d W 9 0 O y w m c X V v d D t T Z W N 0 a W 9 u M S 9 F V F M y X 3 Z v e m l k b G E v Q 2 h h b m d l Z C B U e X B l L n t Q c m V k c G 9 r b G F k Y W 7 D o S B j Z W 5 h I C j i g q w v d E N P 4 o K C K S w x f S Z x d W 9 0 O 1 0 s J n F 1 b 3 Q 7 Q 2 9 s d W 1 u Q 2 9 1 b n Q m c X V v d D s 6 M y w m c X V v d D t L Z X l D b 2 x 1 b W 5 O Y W 1 l c y Z x d W 9 0 O z p b X S w m c X V v d D t D b 2 x 1 b W 5 J Z G V u d G l 0 a W V z J n F 1 b 3 Q 7 O l s m c X V v d D t T Z W N 0 a W 9 u M S 9 F V F M y X 3 Z v e m l k b G E v R X h w Y W 5 k Z W Q g a 2 F y b 3 P D q X J p Y S 5 7 a 2 F y b 3 P D q X J p Y S w y f S Z x d W 9 0 O y w m c X V v d D t T Z W N 0 a W 9 u M S 9 F V F M y X 3 Z v e m l k b G E v Q 2 h h b m d l Z C B U e X B l L n t a Z H J v a i A v I G l u x a F 0 a X T D u m N p Y S w w f S Z x d W 9 0 O y w m c X V v d D t T Z W N 0 a W 9 u M S 9 F V F M y X 3 Z v e m l k b G E v Q 2 h h b m d l Z C B U e X B l L n t Q c m V k c G 9 r b G F k Y W 7 D o S B j Z W 5 h I C j i g q w v d E N P 4 o K C K S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R V R T M l 9 2 b 3 p p Z G x h L 0 Z p b G V w Y X R o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R T M l 9 2 b 3 p p Z G x h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J f d m 9 6 a W R s Y S 9 F V F M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R T M l 9 2 b 3 p p Z G x h L 1 B y b 2 1 v d G V k J T I w S G V h Z G V y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J f d m 9 6 a W R s Y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J f d m 9 6 a W R s Y S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X 3 Z v e m l k b G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X 3 Z v e m l k b G E v Q W R k Z W Q l M j B D d X N 0 b 2 0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X 3 Z v e m l k b G E v R X h w Y W 5 k Z W Q l M j B 0 e X A l M j B i d W R v d n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X 3 Z v e m l k b G E v U m V v c m R l c m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V U U z J f d m 9 6 a W R s Y S 9 S Z W 1 v d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X 3 Z v e m l k b G E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V R T M l 9 2 b 3 p p Z G x h L 0 V 4 c G F u Z G V k J T I w a 2 F y b 3 M l Q z M l Q T l y a W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F V F M y X 3 Z v e m l k b G E v U m V v c m R l c m V k J T I w Q 2 9 s d W 1 u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E 1 f c 3 B v d H J l Y m E 8 L 0 l 0 Z W 1 Q Y X R o P j w v S X R l b U x v Y 2 F 0 a W 9 u P j x T d G F i b G V F b n R y a W V z P j x F b n R y e S B U e X B l P S J J c 1 B y a X Z h d G U i I F Z h b H V l P S J s M C I g L z 4 8 R W 5 0 c n k g V H l w Z T 0 i U X V l c n l J R C I g V m F s d W U 9 I n M z M z V m Z m Y 5 O C 1 j M D g 5 L T Q 1 N z M t Y T I 4 N S 1 l Z W Q y N j l m Y T J l O T c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Y t M D M t M T l U M D k 6 M T k 6 M T A u M T A 4 M j c y N 1 o i I C 8 + P E V u d H J 5 I F R 5 c G U 9 I k Z p b G x D b 2 x 1 b W 5 U e X B l c y I g V m F s d W U 9 I n N C Z 0 1 H Q l F V R k J R Q T 0 i I C 8 + P E V u d H J 5 I F R 5 c G U 9 I k Z p b G x D b 2 x 1 b W 5 O Y W 1 l c y I g V m F s d W U 9 I n N b J n F 1 b 3 Q 7 a 2 F y b 3 P D q X J p Y S Z x d W 9 0 O y w m c X V v d D t y b 8 S N b s O 9 I G 7 D o W p h e m Q g a 2 0 m c X V v d D s s J n F 1 b 3 Q 7 c G F s a X Z v J n F 1 b 3 Q 7 L C Z x d W 9 0 O 3 N w b 3 R y Z W J h I F t s L z E w M G t t X S Z x d W 9 0 O y w m c X V v d D t j Z W x r L i B z c G 9 0 c m V i Y S A g W 2 x d J n F 1 b 3 Q 7 L C Z x d W 9 0 O 2 V t a X N u w 7 0 g Z m F r d G 9 y I C B b a 2 c v b F 0 m c X V v d D s s J n F 1 b 3 Q 7 R W 1 p c 2 l l I H Q g Q 0 8 y J n F 1 b 3 Q 7 L C Z x d W 9 0 O 0 N v b H V t b j M 2 J n F 1 b 3 Q 7 X S I g L z 4 8 R W 5 0 c n k g V H l w Z T 0 i R m l s b E N v d W 5 0 I i B W Y W x 1 Z T 0 i b D U w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I T V 9 z c G 9 0 c m V i Y S 9 D a G F u Z 2 V k I F R 5 c G U u e 2 t h c m 9 z w 6 l y a W E s M H 0 m c X V v d D s s J n F 1 b 3 Q 7 U 2 V j d G l v b j E v U E h N X 3 N w b 3 R y Z W J h L 0 N o Y W 5 n Z W Q g V H l w Z S 5 7 c m / E j W 7 D v S B u w 6 F q Y X p k I G t t L D F 9 J n F 1 b 3 Q 7 L C Z x d W 9 0 O 1 N l Y 3 R p b 2 4 x L 1 B I T V 9 z c G 9 0 c m V i Y S 9 D a G F u Z 2 V k I F R 5 c G U u e 3 B h b G l 2 b y w y f S Z x d W 9 0 O y w m c X V v d D t T Z W N 0 a W 9 u M S 9 Q S E 1 f c 3 B v d H J l Y m E v Q 2 h h b m d l Z C B U e X B l L n t z c G 9 0 c m V i Y S B b b C 8 x M D B r b V 0 s M 3 0 m c X V v d D s s J n F 1 b 3 Q 7 U 2 V j d G l v b j E v U E h N X 3 N w b 3 R y Z W J h L 0 N o Y W 5 n Z W Q g V H l w Z S 5 7 Y 2 V s a y 4 g c 3 B v d H J l Y m E g I F t s X S w 0 f S Z x d W 9 0 O y w m c X V v d D t T Z W N 0 a W 9 u M S 9 Q S E 1 f c 3 B v d H J l Y m E v Q 2 h h b m d l Z C B U e X B l L n t l b W l z b s O 9 I G Z h a 3 R v c i A g W 2 t n L 2 x d L D V 9 J n F 1 b 3 Q 7 L C Z x d W 9 0 O 1 N l Y 3 R p b 2 4 x L 1 B I T V 9 z c G 9 0 c m V i Y S 9 D a G F u Z 2 V k I F R 5 c G U u e 0 V t a X N p Z S B 0 I E N P M i w 2 f S Z x d W 9 0 O y w m c X V v d D t T Z W N 0 a W 9 u M S 9 Q S E 1 f c 3 B v d H J l Y m E v U H J v b W 9 0 Z W Q g S G V h Z G V y c y 5 7 Q 2 9 s d W 1 u M z Y s M z V 9 J n F 1 b 3 Q 7 X S w m c X V v d D t D b 2 x 1 b W 5 D b 3 V u d C Z x d W 9 0 O z o 4 L C Z x d W 9 0 O 0 t l e U N v b H V t b k 5 h b W V z J n F 1 b 3 Q 7 O l t d L C Z x d W 9 0 O 0 N v b H V t b k l k Z W 5 0 a X R p Z X M m c X V v d D s 6 W y Z x d W 9 0 O 1 N l Y 3 R p b 2 4 x L 1 B I T V 9 z c G 9 0 c m V i Y S 9 D a G F u Z 2 V k I F R 5 c G U u e 2 t h c m 9 z w 6 l y a W E s M H 0 m c X V v d D s s J n F 1 b 3 Q 7 U 2 V j d G l v b j E v U E h N X 3 N w b 3 R y Z W J h L 0 N o Y W 5 n Z W Q g V H l w Z S 5 7 c m / E j W 7 D v S B u w 6 F q Y X p k I G t t L D F 9 J n F 1 b 3 Q 7 L C Z x d W 9 0 O 1 N l Y 3 R p b 2 4 x L 1 B I T V 9 z c G 9 0 c m V i Y S 9 D a G F u Z 2 V k I F R 5 c G U u e 3 B h b G l 2 b y w y f S Z x d W 9 0 O y w m c X V v d D t T Z W N 0 a W 9 u M S 9 Q S E 1 f c 3 B v d H J l Y m E v Q 2 h h b m d l Z C B U e X B l L n t z c G 9 0 c m V i Y S B b b C 8 x M D B r b V 0 s M 3 0 m c X V v d D s s J n F 1 b 3 Q 7 U 2 V j d G l v b j E v U E h N X 3 N w b 3 R y Z W J h L 0 N o Y W 5 n Z W Q g V H l w Z S 5 7 Y 2 V s a y 4 g c 3 B v d H J l Y m E g I F t s X S w 0 f S Z x d W 9 0 O y w m c X V v d D t T Z W N 0 a W 9 u M S 9 Q S E 1 f c 3 B v d H J l Y m E v Q 2 h h b m d l Z C B U e X B l L n t l b W l z b s O 9 I G Z h a 3 R v c i A g W 2 t n L 2 x d L D V 9 J n F 1 b 3 Q 7 L C Z x d W 9 0 O 1 N l Y 3 R p b 2 4 x L 1 B I T V 9 z c G 9 0 c m V i Y S 9 D a G F u Z 2 V k I F R 5 c G U u e 0 V t a X N p Z S B 0 I E N P M i w 2 f S Z x d W 9 0 O y w m c X V v d D t T Z W N 0 a W 9 u M S 9 Q S E 1 f c 3 B v d H J l Y m E v U H J v b W 9 0 Z W Q g S G V h Z G V y c y 5 7 Q 2 9 s d W 1 u M z Y s M z V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S E 1 f c 3 B v d H J l Y m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E h N X 3 N w b 3 R y Z W J h L 1 B I T V 9 z c G 9 0 c m V i Y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I T V 9 z c G 9 0 c m V i Y S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E 1 f c 3 B v d H J l Y m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E 1 f c 3 B v d H J l Y m E v U m V t b 3 Z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E 1 f c 3 B v d H J l Y m E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v b H V f d m 9 6 a W R s Y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2 I 4 Z D l j Y m V k L T V k N j g t N G Q y N y 0 4 Z T B i L T J k Y T V k Z T M x M z M x Y i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x I i A v P j x F b n R y e S B U e X B l P S J O Y X Z p Z 2 F 0 a W 9 u U 3 R l c E 5 h b W U i I F Z h b H V l P S J z T m F 2 a W d h d G l v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Q 2 9 1 b n Q i I F Z h b H V l P S J s N T A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2 L T A z L T E 5 V D A 5 O j E 5 O j E 1 L j I x M z Y 0 M z V a I i A v P j x F b n R y e S B U e X B l P S J G a W x s Q 2 9 s d W 1 u V H l w Z X M i I F Z h b H V l P S J z Q m d N R 0 J R V U Z C U U F H Q l F V P S I g L z 4 8 R W 5 0 c n k g V H l w Z T 0 i R m l s b E N v b H V t b k 5 h b W V z I i B W Y W x 1 Z T 0 i c 1 s m c X V v d D t r Y X J v c 8 O p c m l h J n F 1 b 3 Q 7 L C Z x d W 9 0 O 3 J v x I 1 u w 7 0 g b s O h a m F 6 Z C B r b S Z x d W 9 0 O y w m c X V v d D t w Y W x p d m 8 m c X V v d D s s J n F 1 b 3 Q 7 c 3 B v d H J l Y m E g W 2 w v M T A w a 2 1 d J n F 1 b 3 Q 7 L C Z x d W 9 0 O 2 N l b G s u I H N w b 3 R y Z W J h I C B b b F 0 m c X V v d D s s J n F 1 b 3 Q 7 Z W 1 p c 2 7 D v S B m Y W t 0 b 3 I g I F t r Z y 9 s X S Z x d W 9 0 O y w m c X V v d D t F b W l z a W U g d C B D T z I m c X V v d D s s J n F 1 b 3 Q 7 Q 2 9 s d W 1 u M z Y m c X V v d D s s J n F 1 b 3 Q 7 R V R T M l 9 2 b 3 p p Z G x h L l p k c m 9 q I C 8 g a W 7 F o X R p d M O 6 Y 2 l h J n F 1 b 3 Q 7 L C Z x d W 9 0 O 0 V U U z J f d m 9 6 a W R s Y S 5 Q c m V k c G 9 r b G F k Y W 7 D o S B j Z W 5 h I C j i g q w v d E N P 4 o K C K S Z x d W 9 0 O y w m c X V v d D t F V F M y I H B s Y X R i Y S B b 4 o K s L 3 J v a y B z I E R Q S F 0 m c X V v d D t d I i A v P j x F b n R y e S B U e X B l P S J Q a X Z v d E 9 i a m V j d E 5 h b W U i I F Z h b H V l P S J z V n l o b 2 R u b 3 R l b m l l X 1 B I T S F Q a X Z v d F R h Y m x l M i I g L z 4 8 R W 5 0 c n k g V H l w Z T 0 i Q W R k Z W R U b 0 R h d G F N b 2 R l b C I g V m F s d W U 9 I m w x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E h N X 3 N w b 3 R y Z W J h L 0 N o Y W 5 n Z W Q g V H l w Z S 5 7 a 2 F y b 3 P D q X J p Y S w w f S Z x d W 9 0 O y w m c X V v d D t T Z W N 0 a W 9 u M S 9 Q S E 1 f c 3 B v d H J l Y m E v Q 2 h h b m d l Z C B U e X B l L n t y b 8 S N b s O 9 I G 7 D o W p h e m Q g a 2 0 s M X 0 m c X V v d D s s J n F 1 b 3 Q 7 U 2 V j d G l v b j E v U E h N X 3 N w b 3 R y Z W J h L 0 N o Y W 5 n Z W Q g V H l w Z S 5 7 c G F s a X Z v L D J 9 J n F 1 b 3 Q 7 L C Z x d W 9 0 O 1 N l Y 3 R p b 2 4 x L 1 B I T V 9 z c G 9 0 c m V i Y S 9 D a G F u Z 2 V k I F R 5 c G U u e 3 N w b 3 R y Z W J h I F t s L z E w M G t t X S w z f S Z x d W 9 0 O y w m c X V v d D t T Z W N 0 a W 9 u M S 9 Q S E 1 f c 3 B v d H J l Y m E v Q 2 h h b m d l Z C B U e X B l L n t j Z W x r L i B z c G 9 0 c m V i Y S A g W 2 x d L D R 9 J n F 1 b 3 Q 7 L C Z x d W 9 0 O 1 N l Y 3 R p b 2 4 x L 1 B I T V 9 z c G 9 0 c m V i Y S 9 D a G F u Z 2 V k I F R 5 c G U u e 2 V t a X N u w 7 0 g Z m F r d G 9 y I C B b a 2 c v b F 0 s N X 0 m c X V v d D s s J n F 1 b 3 Q 7 U 2 V j d G l v b j E v U E h N X 3 N w b 3 R y Z W J h L 0 N o Y W 5 n Z W Q g V H l w Z S 5 7 R W 1 p c 2 l l I H Q g Q 0 8 y L D Z 9 J n F 1 b 3 Q 7 L C Z x d W 9 0 O 1 N l Y 3 R p b 2 4 x L 1 B I T V 9 z c G 9 0 c m V i Y S 9 Q c m 9 t b 3 R l Z C B I Z W F k Z X J z L n t D b 2 x 1 b W 4 z N i w z N X 0 m c X V v d D s s J n F 1 b 3 Q 7 U 2 V j d G l v b j E v R V R T M l 9 2 b 3 p p Z G x h L 0 N o Y W 5 n Z W Q g V H l w Z S 5 7 W m R y b 2 o g L y B p b s W h d G l 0 w 7 p j a W E s M H 0 m c X V v d D s s J n F 1 b 3 Q 7 U 2 V j d G l v b j E v U 3 B v b H V f d m 9 6 a W R s Y S 9 D a G F u Z 2 V k I F R 5 c G U u e 0 V U U z J f d m 9 6 a W R s Y S 5 Q c m V k c G 9 r b G F k Y W 7 D o S B j Z W 5 h I C j i g q w v d E N P 4 o K C K S w 5 f S Z x d W 9 0 O y w m c X V v d D t T Z W N 0 a W 9 u M S 9 T c G 9 s d V 9 2 b 3 p p Z G x h L 0 N o Y W 5 n Z W Q g V H l w Z S 5 7 R V R T M i B w b G F 0 Y m E g W + K C r C 9 y b 2 s g c y B E U E h d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U E h N X 3 N w b 3 R y Z W J h L 0 N o Y W 5 n Z W Q g V H l w Z S 5 7 a 2 F y b 3 P D q X J p Y S w w f S Z x d W 9 0 O y w m c X V v d D t T Z W N 0 a W 9 u M S 9 Q S E 1 f c 3 B v d H J l Y m E v Q 2 h h b m d l Z C B U e X B l L n t y b 8 S N b s O 9 I G 7 D o W p h e m Q g a 2 0 s M X 0 m c X V v d D s s J n F 1 b 3 Q 7 U 2 V j d G l v b j E v U E h N X 3 N w b 3 R y Z W J h L 0 N o Y W 5 n Z W Q g V H l w Z S 5 7 c G F s a X Z v L D J 9 J n F 1 b 3 Q 7 L C Z x d W 9 0 O 1 N l Y 3 R p b 2 4 x L 1 B I T V 9 z c G 9 0 c m V i Y S 9 D a G F u Z 2 V k I F R 5 c G U u e 3 N w b 3 R y Z W J h I F t s L z E w M G t t X S w z f S Z x d W 9 0 O y w m c X V v d D t T Z W N 0 a W 9 u M S 9 Q S E 1 f c 3 B v d H J l Y m E v Q 2 h h b m d l Z C B U e X B l L n t j Z W x r L i B z c G 9 0 c m V i Y S A g W 2 x d L D R 9 J n F 1 b 3 Q 7 L C Z x d W 9 0 O 1 N l Y 3 R p b 2 4 x L 1 B I T V 9 z c G 9 0 c m V i Y S 9 D a G F u Z 2 V k I F R 5 c G U u e 2 V t a X N u w 7 0 g Z m F r d G 9 y I C B b a 2 c v b F 0 s N X 0 m c X V v d D s s J n F 1 b 3 Q 7 U 2 V j d G l v b j E v U E h N X 3 N w b 3 R y Z W J h L 0 N o Y W 5 n Z W Q g V H l w Z S 5 7 R W 1 p c 2 l l I H Q g Q 0 8 y L D Z 9 J n F 1 b 3 Q 7 L C Z x d W 9 0 O 1 N l Y 3 R p b 2 4 x L 1 B I T V 9 z c G 9 0 c m V i Y S 9 Q c m 9 t b 3 R l Z C B I Z W F k Z X J z L n t D b 2 x 1 b W 4 z N i w z N X 0 m c X V v d D s s J n F 1 b 3 Q 7 U 2 V j d G l v b j E v R V R T M l 9 2 b 3 p p Z G x h L 0 N o Y W 5 n Z W Q g V H l w Z S 5 7 W m R y b 2 o g L y B p b s W h d G l 0 w 7 p j a W E s M H 0 m c X V v d D s s J n F 1 b 3 Q 7 U 2 V j d G l v b j E v U 3 B v b H V f d m 9 6 a W R s Y S 9 D a G F u Z 2 V k I F R 5 c G U u e 0 V U U z J f d m 9 6 a W R s Y S 5 Q c m V k c G 9 r b G F k Y W 7 D o S B j Z W 5 h I C j i g q w v d E N P 4 o K C K S w 5 f S Z x d W 9 0 O y w m c X V v d D t T Z W N 0 a W 9 u M S 9 T c G 9 s d V 9 2 b 3 p p Z G x h L 0 N o Y W 5 n Z W Q g V H l w Z S 5 7 R V R T M i B w b G F 0 Y m E g W + K C r C 9 y b 2 s g c y B E U E h d L D E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3 B v b H V f d m 9 6 a W R s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T c G 9 s d V 9 2 b 3 p p Z G x h L 0 V 4 c G F u Z G V k J T I w R V R T M l 9 2 b 3 p p Z G x h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3 B v b H V f d m 9 6 a W R s Y S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N w b 2 x 1 X 3 Z v e m l k b G E v Q 2 h h b m d l Z C U y M F R 5 c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S E 1 f c 3 B v d H J l Y m E v R m l s Z X B h d G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l b W l z b m V f Z m F r d G 9 y e V 9 j Z W 5 5 L 0 Z p b H R l c m V k J T I w U m 9 3 c z E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m w 9 0 6 9 L Z l 0 a s o n n p + + s j J g A A A A A C A A A A A A A Q Z g A A A A E A A C A A A A D 8 g X E T q S P L V r D F Q m e P t + i 5 V w D M A R f j v S b r E 7 C n U k 6 6 v g A A A A A O g A A A A A I A A C A A A A A x I 7 t b C k / y U f S a S j 0 a o H K L 6 8 Z F L f m p 2 T m O K b v C r F K Z k F A A A A D c f 9 R i 1 N v d 6 w K H Z n s 2 f F Q q 3 b R i u 5 c F K o P D k 2 u E p 1 d k X q F W r P A o h V c u C a z B 5 J d i X B w l Q r l h a Y X t 6 v M 1 s s j o w u c 8 T G Z c R n r 1 6 x X F + + Z K n K a w S U A A A A A 7 z w A H N F B K Z y 3 g M u H Q e P u + 0 n 6 K 6 Q S Y E R 0 1 s 9 2 u g 4 b 7 l A s g G B y Q D s e n E M Y R u E F i S B C O d O I 9 8 c 8 V v s n I M l P N 0 T h M < / D a t a M a s h u p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6 . 4 6 ] ] > < / C u s t o m C o n t e n t > < / G e m i n i > 
</file>

<file path=customXml/item5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 D B _ e n e r g i e _ 1 d 4 4 9 6 3 5 - d d 5 6 - 4 c 0 3 - b 2 5 a - 7 b 9 9 6 3 7 b 1 9 4 2 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 e m i s n e _ f a k t o r y _ c e n y _ 1 a 9 e 7 b 9 7 - 0 3 a 5 - 4 d 0 d - b 1 d 5 - 3 c 1 1 9 e 4 7 0 5 d 8 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e m i s n e _ f a k t o r y _ c e n y _ 1 a 9 e 7 b 9 7 - 0 3 a 5 - 4 d 0 d - b 1 d 5 - 3 c 1 1 9 e 4 7 0 5 d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 p a l i v o < / s t r i n g > < / k e y > < v a l u e > < i n t > 7 3 < / i n t > < / v a l u e > < / i t e m > < i t e m > < k e y > < s t r i n g > t y p   z d r o j a < / s t r i n g > < / k e y > < v a l u e > < i n t > 9 9 < / i n t > < / v a l u e > < / i t e m > < i t e m > < k e y > < s t r i n g > e m i s n �   f a k t o r   [ k g / k W h ] < / s t r i n g > < / k e y > < v a l u e > < i n t > 1 8 7 < / i n t > < / v a l u e > < / i t e m > < i t e m > < k e y > < s t r i n g > � i n n o s e  z d r o j a   [ % ] < / s t r i n g > < / k e y > < v a l u e > < i n t > 1 6 2 < / i n t > < / v a l u e > < / i t e m > < i t e m > < k e y > < s t r i n g > b i l a n n �   c e n a   [ � / M W h   s   D P H ] < / s t r i n g > < / k e y > < v a l u e > < i n t > 2 3 3 < / i n t > < / v a l u e > < / i t e m > < / C o l u m n W i d t h s > < C o l u m n D i s p l a y I n d e x > < i t e m > < k e y > < s t r i n g > p a l i v o < / s t r i n g > < / k e y > < v a l u e > < i n t > 0 < / i n t > < / v a l u e > < / i t e m > < i t e m > < k e y > < s t r i n g > t y p   z d r o j a < / s t r i n g > < / k e y > < v a l u e > < i n t > 1 < / i n t > < / v a l u e > < / i t e m > < i t e m > < k e y > < s t r i n g > e m i s n �   f a k t o r   [ k g / k W h ] < / s t r i n g > < / k e y > < v a l u e > < i n t > 2 < / i n t > < / v a l u e > < / i t e m > < i t e m > < k e y > < s t r i n g > � i n n o s e  z d r o j a   [ % ] < / s t r i n g > < / k e y > < v a l u e > < i n t > 3 < / i n t > < / v a l u e > < / i t e m > < i t e m > < k e y > < s t r i n g > b i l a n n �   c e n a   [ � / M W h   s   D P H ] 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 e m i s n e _ f a k t o r y _ c e n y 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 e m i s n e _ f a k t o r y _ c e n y 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 C o l u m n s \ p a l i v o 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  z d r o j a 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 C o l u m n s \ e m i s n �   f a k t o r   [ k g / k W h ] 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 C o l u m n s \ � i n n o s e  z d r o j a   [ % ] 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 C o l u m n s \ b i l a n n �   c e n a   [ � / M W h   s   D P H ] 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 D B _ e n e r g i e 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 D B _ e n e r g i e 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 C o l u m n s \ t y p   b u d o v y 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 C o l u m n s \ v y k u r .   p o d l .   p l o c h a   [ m � ] 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 C o l u m n s \ e n e r g e t i c k �   t r i e d a 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 C o l u m n s \ u v a ~.   m e r n �   s p o t r e b a   � K   z   v y h l .   3 6 4 / 2 0 1 2   Z .   z .   [ k W h / ( m � . a ) ] 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 C o l u m n s \ u v a ~.   m e r n �   s p o t r e b a   T V   z   v y h l .   3 6 4 / 2 0 1 2   Z .   z .   [ k W h / ( m � . a ) ] 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 C o l u m n s \ p o t r e b a   e n e r g i e   n a   � K   [ M W h / r ] 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 C o l u m n s \ p o t r e b a   e n e r g i e   n a   T V   [ M W h / r ] 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 C o l u m n s \ p o t r e b a   e n e r g i e   n a   � K   a   T V   s p o l u   [ M W h / r ] 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 2 0 2 5 - 1 0 - 1 0 T 0 2 : 5 6 : 4 5 . 4 5 1 1 5 6 4 + 0 2 : 0 0 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C l i e n t W i n d o w X M L " > < C u s t o m C o n t e n t > < ! [ C D A T A [ D B _ e n e r g i e _ 1 d 4 4 9 6 3 5 - d d 5 6 - 4 c 0 3 - b 2 5 a - 7 b 9 9 6 3 7 b 1 9 4 2 ] ] > < / C u s t o m C o n t e n t > < / G e m i n i > 
</file>

<file path=customXml/itemProps1.xml><?xml version="1.0" encoding="utf-8"?>
<ds:datastoreItem xmlns:ds="http://schemas.openxmlformats.org/officeDocument/2006/customXml" ds:itemID="{8F652ECA-EEFB-4F1A-9E91-3D54379CD43F}">
  <ds:schemaRefs/>
</ds:datastoreItem>
</file>

<file path=customXml/itemProps10.xml><?xml version="1.0" encoding="utf-8"?>
<ds:datastoreItem xmlns:ds="http://schemas.openxmlformats.org/officeDocument/2006/customXml" ds:itemID="{C68ED6C0-DF05-476D-B8E2-A60D865952D7}">
  <ds:schemaRefs/>
</ds:datastoreItem>
</file>

<file path=customXml/itemProps11.xml><?xml version="1.0" encoding="utf-8"?>
<ds:datastoreItem xmlns:ds="http://schemas.openxmlformats.org/officeDocument/2006/customXml" ds:itemID="{441B72DF-2BA9-4C47-8803-62093C65C206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a4ddc49a-2df6-4234-bb5b-ad51bd00edeb"/>
    <ds:schemaRef ds:uri="86f6e348-abe5-4d56-9d23-1f98e7c16330"/>
  </ds:schemaRefs>
</ds:datastoreItem>
</file>

<file path=customXml/itemProps12.xml><?xml version="1.0" encoding="utf-8"?>
<ds:datastoreItem xmlns:ds="http://schemas.openxmlformats.org/officeDocument/2006/customXml" ds:itemID="{87BD7755-B493-4B91-AB2A-2EC8B5B49FE3}">
  <ds:schemaRefs/>
</ds:datastoreItem>
</file>

<file path=customXml/itemProps13.xml><?xml version="1.0" encoding="utf-8"?>
<ds:datastoreItem xmlns:ds="http://schemas.openxmlformats.org/officeDocument/2006/customXml" ds:itemID="{A8729F72-414D-4133-8818-B2C0EF7FBCA5}">
  <ds:schemaRefs/>
</ds:datastoreItem>
</file>

<file path=customXml/itemProps14.xml><?xml version="1.0" encoding="utf-8"?>
<ds:datastoreItem xmlns:ds="http://schemas.openxmlformats.org/officeDocument/2006/customXml" ds:itemID="{FAA7DB68-98B4-43FF-B071-1AC69628AAF8}">
  <ds:schemaRefs>
    <ds:schemaRef ds:uri="http://schemas.microsoft.com/sharepoint/v3/contenttype/forms"/>
  </ds:schemaRefs>
</ds:datastoreItem>
</file>

<file path=customXml/itemProps15.xml><?xml version="1.0" encoding="utf-8"?>
<ds:datastoreItem xmlns:ds="http://schemas.openxmlformats.org/officeDocument/2006/customXml" ds:itemID="{D110D8CD-D87F-4E60-AEF3-3016D00614AD}">
  <ds:schemaRefs/>
</ds:datastoreItem>
</file>

<file path=customXml/itemProps16.xml><?xml version="1.0" encoding="utf-8"?>
<ds:datastoreItem xmlns:ds="http://schemas.openxmlformats.org/officeDocument/2006/customXml" ds:itemID="{1CABADAB-6975-4CC8-B9EE-87C41C6CE7D0}">
  <ds:schemaRefs/>
</ds:datastoreItem>
</file>

<file path=customXml/itemProps17.xml><?xml version="1.0" encoding="utf-8"?>
<ds:datastoreItem xmlns:ds="http://schemas.openxmlformats.org/officeDocument/2006/customXml" ds:itemID="{A0CEE1A8-A0DB-4D62-B7B7-53DEEA465733}">
  <ds:schemaRefs/>
</ds:datastoreItem>
</file>

<file path=customXml/itemProps18.xml><?xml version="1.0" encoding="utf-8"?>
<ds:datastoreItem xmlns:ds="http://schemas.openxmlformats.org/officeDocument/2006/customXml" ds:itemID="{53A76EFE-D928-4EC5-9D5C-95A58A171915}">
  <ds:schemaRefs/>
</ds:datastoreItem>
</file>

<file path=customXml/itemProps19.xml><?xml version="1.0" encoding="utf-8"?>
<ds:datastoreItem xmlns:ds="http://schemas.openxmlformats.org/officeDocument/2006/customXml" ds:itemID="{D4931AD1-9BF3-4B9E-B2CB-C9DF2914450C}">
  <ds:schemaRefs/>
</ds:datastoreItem>
</file>

<file path=customXml/itemProps2.xml><?xml version="1.0" encoding="utf-8"?>
<ds:datastoreItem xmlns:ds="http://schemas.openxmlformats.org/officeDocument/2006/customXml" ds:itemID="{47771DE8-6678-4A6B-8B07-BCF470C92168}">
  <ds:schemaRefs/>
</ds:datastoreItem>
</file>

<file path=customXml/itemProps20.xml><?xml version="1.0" encoding="utf-8"?>
<ds:datastoreItem xmlns:ds="http://schemas.openxmlformats.org/officeDocument/2006/customXml" ds:itemID="{20551903-29D5-4447-B2C1-F0660C7875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6f6e348-abe5-4d56-9d23-1f98e7c16330"/>
    <ds:schemaRef ds:uri="a4ddc49a-2df6-4234-bb5b-ad51bd00ede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1.xml><?xml version="1.0" encoding="utf-8"?>
<ds:datastoreItem xmlns:ds="http://schemas.openxmlformats.org/officeDocument/2006/customXml" ds:itemID="{7D432378-2FA2-4AD2-8E48-3B7A693ABC53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85F9FF3D-762D-4247-BB0E-852E4962E135}">
  <ds:schemaRefs/>
</ds:datastoreItem>
</file>

<file path=customXml/itemProps4.xml><?xml version="1.0" encoding="utf-8"?>
<ds:datastoreItem xmlns:ds="http://schemas.openxmlformats.org/officeDocument/2006/customXml" ds:itemID="{E5B72376-BB1B-40F5-87CC-CAE92C61A867}">
  <ds:schemaRefs/>
</ds:datastoreItem>
</file>

<file path=customXml/itemProps5.xml><?xml version="1.0" encoding="utf-8"?>
<ds:datastoreItem xmlns:ds="http://schemas.openxmlformats.org/officeDocument/2006/customXml" ds:itemID="{3A7A85C3-730B-4438-9765-DE962B3BA1AF}">
  <ds:schemaRefs/>
</ds:datastoreItem>
</file>

<file path=customXml/itemProps6.xml><?xml version="1.0" encoding="utf-8"?>
<ds:datastoreItem xmlns:ds="http://schemas.openxmlformats.org/officeDocument/2006/customXml" ds:itemID="{BB6168F0-2CD4-43FF-B511-5D0A34284FAA}">
  <ds:schemaRefs/>
</ds:datastoreItem>
</file>

<file path=customXml/itemProps7.xml><?xml version="1.0" encoding="utf-8"?>
<ds:datastoreItem xmlns:ds="http://schemas.openxmlformats.org/officeDocument/2006/customXml" ds:itemID="{78CF4859-4DA3-4D3E-BAC3-A46FF77D024C}">
  <ds:schemaRefs/>
</ds:datastoreItem>
</file>

<file path=customXml/itemProps8.xml><?xml version="1.0" encoding="utf-8"?>
<ds:datastoreItem xmlns:ds="http://schemas.openxmlformats.org/officeDocument/2006/customXml" ds:itemID="{931DE108-75B3-4B32-ABE6-E02624CD0DFA}">
  <ds:schemaRefs/>
</ds:datastoreItem>
</file>

<file path=customXml/itemProps9.xml><?xml version="1.0" encoding="utf-8"?>
<ds:datastoreItem xmlns:ds="http://schemas.openxmlformats.org/officeDocument/2006/customXml" ds:itemID="{4BE5B5EE-D37F-4B7B-A66B-38F3BABC4BC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</vt:i4>
      </vt:variant>
    </vt:vector>
  </HeadingPairs>
  <TitlesOfParts>
    <vt:vector size="13" baseType="lpstr">
      <vt:lpstr>RelativePath</vt:lpstr>
      <vt:lpstr>DB_energie</vt:lpstr>
      <vt:lpstr>energet_triedy</vt:lpstr>
      <vt:lpstr>emisne_faktory_ceny</vt:lpstr>
      <vt:lpstr>ETS2</vt:lpstr>
      <vt:lpstr>PHM_spotreba</vt:lpstr>
      <vt:lpstr>Vyhodnotenie-55.35</vt:lpstr>
      <vt:lpstr>Vyhodnotenie-86.1</vt:lpstr>
      <vt:lpstr>Vyhodnotenie-104.55</vt:lpstr>
      <vt:lpstr>Vyhodnotenie-150.06</vt:lpstr>
      <vt:lpstr>Vyhodnotenie-196.8</vt:lpstr>
      <vt:lpstr>Vyhodnotenie_PHM</vt:lpstr>
      <vt:lpstr>RelativePath</vt:lpstr>
    </vt:vector>
  </TitlesOfParts>
  <Company>MIRRI SR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Tihanyi, Marián</dc:creator>
  <cp:lastModifiedBy>Tihanyi, Marián</cp:lastModifiedBy>
  <dcterms:created xsi:type="dcterms:W3CDTF">2025-10-09T10:12:56Z</dcterms:created>
  <dcterms:modified xsi:type="dcterms:W3CDTF">2026-04-29T06:59:30Z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0x010100B5E21DC5CDD18E4D88BAF1A931EB4023</vt:lpwstr>
  </property>
</Properties>
</file>