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na.lancosova\Desktop\"/>
    </mc:Choice>
  </mc:AlternateContent>
  <bookViews>
    <workbookView xWindow="3855" yWindow="1050" windowWidth="23640" windowHeight="10920" tabRatio="769"/>
  </bookViews>
  <sheets>
    <sheet name="Celkovo" sheetId="38" r:id="rId1"/>
    <sheet name="UMR BA" sheetId="20" r:id="rId2"/>
    <sheet name="UMR NR" sheetId="27" r:id="rId3"/>
    <sheet name="UMR TN" sheetId="28" r:id="rId4"/>
    <sheet name="UMR PO" sheetId="29" r:id="rId5"/>
    <sheet name="UMR KE" sheetId="36" r:id="rId6"/>
    <sheet name="RIÚS TT" sheetId="31" r:id="rId7"/>
    <sheet name="RIÚS NR" sheetId="32" r:id="rId8"/>
    <sheet name="RIÚS ZA" sheetId="33" r:id="rId9"/>
    <sheet name="RIÚS PO" sheetId="35" r:id="rId10"/>
    <sheet name="RIUS KE" sheetId="30" r:id="rId11"/>
  </sheets>
  <definedNames>
    <definedName name="_xlnm._FilterDatabase" localSheetId="0" hidden="1">Celkovo!$A$3:$Q$35</definedName>
    <definedName name="_xlnm._FilterDatabase" localSheetId="10" hidden="1">'RIUS KE'!$A$2:$I$2</definedName>
    <definedName name="_xlnm._FilterDatabase" localSheetId="7" hidden="1">'RIÚS NR'!$A$2:$K$2</definedName>
    <definedName name="_xlnm._FilterDatabase" localSheetId="9" hidden="1">'RIÚS PO'!$A$2:$I$2</definedName>
    <definedName name="_xlnm._FilterDatabase" localSheetId="6" hidden="1">'RIÚS TT'!$A$2:$I$2</definedName>
    <definedName name="_xlnm._FilterDatabase" localSheetId="8" hidden="1">'RIÚS ZA'!$A$2:$I$2</definedName>
    <definedName name="_xlnm._FilterDatabase" localSheetId="1" hidden="1">'UMR BA'!$A$2:$I$2</definedName>
    <definedName name="_xlnm._FilterDatabase" localSheetId="5" hidden="1">'UMR KE'!$A$2:$K$2</definedName>
    <definedName name="_xlnm._FilterDatabase" localSheetId="2" hidden="1">'UMR NR'!#REF!</definedName>
    <definedName name="_xlnm._FilterDatabase" localSheetId="4" hidden="1">'UMR PO'!$A$2:$K$2</definedName>
    <definedName name="_xlnm._FilterDatabase" localSheetId="3" hidden="1">'UMR TN'!$A$2:$K$2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38" l="1"/>
  <c r="G42" i="38"/>
  <c r="I40" i="38" l="1"/>
  <c r="G40" i="38"/>
  <c r="I39" i="38"/>
  <c r="G39" i="38"/>
  <c r="J4" i="20" l="1"/>
  <c r="K43" i="38" l="1"/>
  <c r="J41" i="38"/>
  <c r="I41" i="38"/>
  <c r="G41" i="38"/>
  <c r="I35" i="38"/>
  <c r="G35" i="38"/>
  <c r="H34" i="38"/>
  <c r="H33" i="38"/>
  <c r="H32" i="38"/>
  <c r="J31" i="38"/>
  <c r="H31" i="38"/>
  <c r="H30" i="38"/>
  <c r="H29" i="38"/>
  <c r="J28" i="38"/>
  <c r="H28" i="38"/>
  <c r="H27" i="38"/>
  <c r="J26" i="38"/>
  <c r="H26" i="38"/>
  <c r="H25" i="38"/>
  <c r="H24" i="38"/>
  <c r="J23" i="38"/>
  <c r="H23" i="38"/>
  <c r="J22" i="38"/>
  <c r="H22" i="38"/>
  <c r="J21" i="38"/>
  <c r="H21" i="38"/>
  <c r="H20" i="38"/>
  <c r="H19" i="38"/>
  <c r="J18" i="38"/>
  <c r="H18" i="38"/>
  <c r="H17" i="38"/>
  <c r="J16" i="38"/>
  <c r="H16" i="38"/>
  <c r="H15" i="38"/>
  <c r="J14" i="38"/>
  <c r="J40" i="38" s="1"/>
  <c r="H14" i="38"/>
  <c r="H13" i="38"/>
  <c r="H12" i="38"/>
  <c r="J11" i="38"/>
  <c r="H11" i="38"/>
  <c r="J10" i="38"/>
  <c r="H10" i="38"/>
  <c r="J9" i="38"/>
  <c r="J42" i="38" s="1"/>
  <c r="H9" i="38"/>
  <c r="H42" i="38" s="1"/>
  <c r="J8" i="38"/>
  <c r="H8" i="38"/>
  <c r="J7" i="38"/>
  <c r="H7" i="38"/>
  <c r="J6" i="38"/>
  <c r="H6" i="38"/>
  <c r="J5" i="38"/>
  <c r="H5" i="38"/>
  <c r="J4" i="38"/>
  <c r="H4" i="38"/>
  <c r="H39" i="38" l="1"/>
  <c r="H40" i="38"/>
  <c r="J39" i="38"/>
  <c r="J43" i="38" s="1"/>
  <c r="I43" i="38"/>
  <c r="H35" i="38"/>
  <c r="H41" i="38"/>
  <c r="G43" i="38"/>
  <c r="J35" i="38"/>
  <c r="H43" i="38" l="1"/>
  <c r="J4" i="30"/>
  <c r="J3" i="30"/>
  <c r="J5" i="30" s="1"/>
  <c r="J6" i="35"/>
  <c r="J5" i="35"/>
  <c r="J4" i="35"/>
  <c r="J3" i="35"/>
  <c r="J4" i="33"/>
  <c r="J3" i="33"/>
  <c r="J4" i="31"/>
  <c r="J5" i="31" s="1"/>
  <c r="J3" i="31"/>
  <c r="J3" i="20"/>
  <c r="I3" i="20" l="1"/>
  <c r="I4" i="20" s="1"/>
  <c r="H10" i="33" l="1"/>
  <c r="G10" i="33"/>
  <c r="G5" i="32"/>
  <c r="I4" i="28"/>
  <c r="H4" i="28"/>
  <c r="G4" i="28"/>
  <c r="G6" i="27"/>
  <c r="G5" i="31" l="1"/>
  <c r="H5" i="31"/>
  <c r="I5" i="31"/>
  <c r="I3" i="27" l="1"/>
  <c r="I6" i="27" s="1"/>
  <c r="G11" i="30" l="1"/>
  <c r="H11" i="30"/>
  <c r="I10" i="30"/>
  <c r="I11" i="30" s="1"/>
  <c r="I5" i="30"/>
  <c r="H5" i="30"/>
  <c r="G5" i="30"/>
  <c r="J4" i="27" l="1"/>
  <c r="I6" i="35" l="1"/>
  <c r="H6" i="35"/>
  <c r="G6" i="35"/>
  <c r="I5" i="29"/>
  <c r="H5" i="29"/>
  <c r="G5" i="29"/>
  <c r="J5" i="29"/>
  <c r="I10" i="31" l="1"/>
  <c r="I11" i="31" s="1"/>
  <c r="G10" i="20" l="1"/>
  <c r="I4" i="33" l="1"/>
  <c r="J3" i="32" l="1"/>
  <c r="I5" i="32" l="1"/>
  <c r="J3" i="28"/>
  <c r="J4" i="28" s="1"/>
  <c r="J3" i="27"/>
  <c r="H5" i="27"/>
  <c r="J5" i="27" l="1"/>
  <c r="H6" i="27"/>
  <c r="J6" i="27"/>
  <c r="H4" i="32"/>
  <c r="J4" i="32" l="1"/>
  <c r="J5" i="32" s="1"/>
  <c r="H5" i="32"/>
  <c r="I9" i="20"/>
  <c r="I10" i="20" s="1"/>
  <c r="H9" i="20"/>
  <c r="H10" i="20" s="1"/>
  <c r="G5" i="36" l="1"/>
  <c r="H5" i="36"/>
  <c r="I5" i="36"/>
  <c r="J4" i="36"/>
  <c r="J3" i="36"/>
  <c r="J5" i="36" l="1"/>
  <c r="G15" i="35"/>
  <c r="I13" i="35"/>
  <c r="I14" i="35"/>
  <c r="I12" i="35"/>
  <c r="H13" i="35"/>
  <c r="H14" i="35"/>
  <c r="H12" i="35"/>
  <c r="H15" i="35" l="1"/>
  <c r="I15" i="35"/>
  <c r="I9" i="33" l="1"/>
  <c r="I8" i="33"/>
  <c r="I3" i="33"/>
  <c r="I10" i="33" l="1"/>
</calcChain>
</file>

<file path=xl/sharedStrings.xml><?xml version="1.0" encoding="utf-8"?>
<sst xmlns="http://schemas.openxmlformats.org/spreadsheetml/2006/main" count="447" uniqueCount="146">
  <si>
    <t xml:space="preserve">Kolo </t>
  </si>
  <si>
    <t>P.č.</t>
  </si>
  <si>
    <t>ITMS</t>
  </si>
  <si>
    <t>Názov projektu</t>
  </si>
  <si>
    <t>Žiadateľ</t>
  </si>
  <si>
    <t>Žiadané COV</t>
  </si>
  <si>
    <t>Schválené COV</t>
  </si>
  <si>
    <t xml:space="preserve"> schválené NFP</t>
  </si>
  <si>
    <t>Schválené ERDF</t>
  </si>
  <si>
    <t xml:space="preserve">Spolu </t>
  </si>
  <si>
    <t xml:space="preserve">zastavené konanie </t>
  </si>
  <si>
    <t>žiadané NFP</t>
  </si>
  <si>
    <t>žiadané ERDF</t>
  </si>
  <si>
    <t>RIUS TT</t>
  </si>
  <si>
    <t>RIUS NR</t>
  </si>
  <si>
    <t xml:space="preserve">neschválené </t>
  </si>
  <si>
    <t xml:space="preserve">schválené </t>
  </si>
  <si>
    <t>RIUS BB</t>
  </si>
  <si>
    <t>UMR BA</t>
  </si>
  <si>
    <t>schválená</t>
  </si>
  <si>
    <t>UMR NR</t>
  </si>
  <si>
    <t>UMR TN</t>
  </si>
  <si>
    <t>UMR PO</t>
  </si>
  <si>
    <t>UMR KE</t>
  </si>
  <si>
    <t>RIUS ZA</t>
  </si>
  <si>
    <t>RIUS PO</t>
  </si>
  <si>
    <t>RIUS KE</t>
  </si>
  <si>
    <t>RIÚS PO</t>
  </si>
  <si>
    <t>Výzva: IROP-PO1-SC122-2016-15 - Zvýšenie atraktivity a prepravnej kapacity nemotorovej dopravy (predovšetkým cyklistickej dopravy) na celkovom počte prepravených osôb III. kolo</t>
  </si>
  <si>
    <t>NFP302010M332</t>
  </si>
  <si>
    <t>Výstavba infraštruktúry pre nemotorovú dopravu na území mesta Humenné</t>
  </si>
  <si>
    <t>Mesto Humenné</t>
  </si>
  <si>
    <t>NFP302010M320</t>
  </si>
  <si>
    <t>Spoločný chodník pre cyklistov a chodcov – pozdĺž cesty I/18</t>
  </si>
  <si>
    <t>Mesto Svit</t>
  </si>
  <si>
    <t>NFP302010M426</t>
  </si>
  <si>
    <t>Cyklochodník Toplianska ulica, Bardejov</t>
  </si>
  <si>
    <t>Mesto Bardejov</t>
  </si>
  <si>
    <t>NFP302010M472</t>
  </si>
  <si>
    <t>Euro Velo 11 v Prešovskom kraji, úsek Veľký Šariš – Pečovská Nová Ves, k. ú. Pečovská Nová Ves</t>
  </si>
  <si>
    <t>Obec Pečovská Nová Ves</t>
  </si>
  <si>
    <t>NFP302010M474</t>
  </si>
  <si>
    <t>Euro Velo 11 v Prešovskom kraji, úsek Veľký Šariš – Pečovská Nová Ves, k. ú. Šarišské Michaľany</t>
  </si>
  <si>
    <t>Obec Šarišské Michaľany</t>
  </si>
  <si>
    <t>NFP302010M477</t>
  </si>
  <si>
    <t>Eurovelo 11 – Sabinov a Orkucany</t>
  </si>
  <si>
    <t>Mesto SABINOV</t>
  </si>
  <si>
    <t>NFP302010M399</t>
  </si>
  <si>
    <t>Zvýšenie miestnej mobility vybudovaním cyklistickej infraštruktúry v meste Turzovka</t>
  </si>
  <si>
    <t>Mesto Turzovka</t>
  </si>
  <si>
    <t>NFP302010M206</t>
  </si>
  <si>
    <t>Mikulášska cyklotrasa ako ekologická alternatíva dopravy – 3. etapa</t>
  </si>
  <si>
    <t>Mesto Liptovský Mikuláš</t>
  </si>
  <si>
    <t>NFP302010M200</t>
  </si>
  <si>
    <t>Mikulášska cyklotrasa ako ekologická alternatíva dopravy – 2. etapa</t>
  </si>
  <si>
    <t xml:space="preserve">P.č. </t>
  </si>
  <si>
    <t>Kód ITMS</t>
  </si>
  <si>
    <t>Územie</t>
  </si>
  <si>
    <t>Stav projektu (ŽoNFP)</t>
  </si>
  <si>
    <t xml:space="preserve">Žiadané </t>
  </si>
  <si>
    <t xml:space="preserve">Schválené </t>
  </si>
  <si>
    <t>COV</t>
  </si>
  <si>
    <t>ERDF</t>
  </si>
  <si>
    <t>Mesto Košice</t>
  </si>
  <si>
    <t>Mesto Nitra</t>
  </si>
  <si>
    <t>Mesto Prešov</t>
  </si>
  <si>
    <t>Mesto Trenčín</t>
  </si>
  <si>
    <t>Mesto Želiezovce</t>
  </si>
  <si>
    <t>Mesto Veľký Šariš</t>
  </si>
  <si>
    <t>Mesto Topoľčany</t>
  </si>
  <si>
    <t>Mesto Malacky</t>
  </si>
  <si>
    <t>Mesto Detva</t>
  </si>
  <si>
    <t>Mesto Piešťany</t>
  </si>
  <si>
    <t>Obec Cífer</t>
  </si>
  <si>
    <t>spolu</t>
  </si>
  <si>
    <t>Výzva: IROP-PO1-SC122-2016-15 - Zvýšenie atraktivity a prepravnej kapacity nemotorovej dopravy (predovšetkým cyklistickej dopravy) na celkovom počte prepravených osôb (3. kolo)</t>
  </si>
  <si>
    <t>NFP302010L753</t>
  </si>
  <si>
    <t>NFP302010L754</t>
  </si>
  <si>
    <t>NFP302010L755</t>
  </si>
  <si>
    <t>NFP302010M017</t>
  </si>
  <si>
    <t>NFP302010M102</t>
  </si>
  <si>
    <t>NFP302010M129</t>
  </si>
  <si>
    <t>NFP302010M165</t>
  </si>
  <si>
    <t>NFP302010M184</t>
  </si>
  <si>
    <t>NFP302010M217</t>
  </si>
  <si>
    <t>NFP302010M240</t>
  </si>
  <si>
    <t>NFP302010M311</t>
  </si>
  <si>
    <t>NFP302010M322</t>
  </si>
  <si>
    <t>NFP302010M329</t>
  </si>
  <si>
    <t>NFP302010M339</t>
  </si>
  <si>
    <t>NFP302010M367</t>
  </si>
  <si>
    <t>NFP302010M398</t>
  </si>
  <si>
    <t>NFP302010M400</t>
  </si>
  <si>
    <t>NFP302010M411</t>
  </si>
  <si>
    <t>NFP302010M432</t>
  </si>
  <si>
    <t>NFP302010M452</t>
  </si>
  <si>
    <t>NFP302010M469</t>
  </si>
  <si>
    <t>Mesto Krompachy</t>
  </si>
  <si>
    <t>Obec Malé Dvorníky</t>
  </si>
  <si>
    <t>Združenie obcí Modra - Šenkvice</t>
  </si>
  <si>
    <t>Náš región -Podpoľanie</t>
  </si>
  <si>
    <t>Železničná spoločnosť Slovensko, a.s.</t>
  </si>
  <si>
    <t>Obec Stožok</t>
  </si>
  <si>
    <t>Obec Harichovce</t>
  </si>
  <si>
    <t>Obec Iliašovce</t>
  </si>
  <si>
    <t>Cyklotrasa Nitra – Dražovce</t>
  </si>
  <si>
    <t>Cyklotrasa Autobusová stanica - Štúrova ul., Nitra</t>
  </si>
  <si>
    <t>Cyklotrasa Mlynárce – Diely – Klokočina</t>
  </si>
  <si>
    <t>Cyklotrasa Košice Eurovelo 11, časť B.2 - ústie Myslavského potoka do Hornádu</t>
  </si>
  <si>
    <t>Cyklistický chodník KROMPACHY centrum smer SLOVINKY</t>
  </si>
  <si>
    <t>Cyklocesta mesta Detva - cesta do a zo zamestnania</t>
  </si>
  <si>
    <t>Zvýšenie mestskej mobility budovaním siete cyklistickej infraštruktúry v Trenčíne:  Chodník a cyklotrasa Kasárenská ul.</t>
  </si>
  <si>
    <t>Cyklotrasa Družstevná - Radlinského Malacky</t>
  </si>
  <si>
    <t>Cyklotrasy bez hraníc – štúdie a plány, Mikroregión Klátovské rameno, objekt: 204-04 Prispôsobenie účelovej komunikácie pre cyklistov a ostatnú dopravu, objekt: 204-07 Nemotoristická komunikácia pre cyklistov Malé Dvorníky</t>
  </si>
  <si>
    <t>Cyklocesta Modra - Šenkvice</t>
  </si>
  <si>
    <t>Cyklochodník Mlynský náhon (od ul. Kúpeľnej po areál VŠ)</t>
  </si>
  <si>
    <t>Vybudovanie cyklotrás v meste Piešťany - I. etapa</t>
  </si>
  <si>
    <t>Bližšie k práci, Zdravšie v živote – cyklistická doprava</t>
  </si>
  <si>
    <t>Cyklistické trasy v Želiezovciach -zvýšenie atraktivity a prepravnej kapacity nemotorovej dopravy</t>
  </si>
  <si>
    <t>Zvýšenie atraktivity nemotorovej dopravy prostredníctvom bike-sharingu v Košickom kraji</t>
  </si>
  <si>
    <t>Podpora budovania cyklistickej infraštruktúry v meste Topoľčany</t>
  </si>
  <si>
    <t>Vybudovanie cyklotrasy určenej na dochádzanie za zamestnaním</t>
  </si>
  <si>
    <t>Cyklotrasy v obci Cífer II. etapa</t>
  </si>
  <si>
    <t>Obnova existujúcich komunikácií pre nemotorovú dopravu v k.ú. Iliašovce a v k.ú. Harichovce</t>
  </si>
  <si>
    <t>Stavebné úpravy na existujúcich komunikáciách pre nemotorovú dopravu</t>
  </si>
  <si>
    <t>Zvýšenie atraktivity a prepravnej kapacity cyklistickej dopravy v meste Veľký Šariš - 2. etapa</t>
  </si>
  <si>
    <t>NFP302010M461</t>
  </si>
  <si>
    <t>Obec Klokoč</t>
  </si>
  <si>
    <t>Zvýšenie mestskej mobility budovaním siete cyklistickej infraštruktúry v Trenčíne: Chodník a cyklotrasa Kasárenská ul.</t>
  </si>
  <si>
    <t>80 572,15 </t>
  </si>
  <si>
    <t>schválené</t>
  </si>
  <si>
    <t>neschválená</t>
  </si>
  <si>
    <t>zastavené konanie</t>
  </si>
  <si>
    <t>Spolu</t>
  </si>
  <si>
    <t>UMB BA</t>
  </si>
  <si>
    <t>RIÚS TT</t>
  </si>
  <si>
    <t>RIÚS ZA</t>
  </si>
  <si>
    <t>RIÚS NR</t>
  </si>
  <si>
    <t>Žiadané ERDF</t>
  </si>
  <si>
    <t>Počet</t>
  </si>
  <si>
    <t>Schválené</t>
  </si>
  <si>
    <t>Neschválené</t>
  </si>
  <si>
    <t>Zastavené konanie</t>
  </si>
  <si>
    <t>Prebieha konanie o ŽoNFP</t>
  </si>
  <si>
    <t>SPOLU</t>
  </si>
  <si>
    <t>prebieha konanie o ŽoNFP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</si>
</sst>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E6B8B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3" borderId="0" xfId="0" applyFill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49" fontId="2" fillId="9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2" fillId="6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/>
    </xf>
    <xf numFmtId="165" fontId="2" fillId="9" borderId="2" xfId="0" applyNumberFormat="1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6" fillId="7" borderId="2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/>
    </xf>
    <xf numFmtId="0" fontId="0" fillId="7" borderId="2" xfId="0" applyFill="1" applyBorder="1" applyAlignment="1">
      <alignment vertic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0" fontId="6" fillId="8" borderId="2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vertical="center"/>
    </xf>
    <xf numFmtId="0" fontId="0" fillId="8" borderId="2" xfId="0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/>
    </xf>
    <xf numFmtId="164" fontId="0" fillId="6" borderId="2" xfId="0" applyNumberFormat="1" applyFill="1" applyBorder="1" applyAlignment="1">
      <alignment vertical="center"/>
    </xf>
    <xf numFmtId="4" fontId="9" fillId="10" borderId="2" xfId="0" applyNumberFormat="1" applyFont="1" applyFill="1" applyBorder="1" applyAlignment="1">
      <alignment horizontal="center" vertical="center" wrapText="1"/>
    </xf>
    <xf numFmtId="165" fontId="7" fillId="10" borderId="2" xfId="0" applyNumberFormat="1" applyFont="1" applyFill="1" applyBorder="1" applyAlignment="1">
      <alignment horizontal="center" vertical="center" wrapText="1"/>
    </xf>
    <xf numFmtId="165" fontId="10" fillId="10" borderId="2" xfId="0" applyNumberFormat="1" applyFont="1" applyFill="1" applyBorder="1" applyAlignment="1">
      <alignment horizontal="center" vertical="center" wrapText="1"/>
    </xf>
    <xf numFmtId="4" fontId="10" fillId="10" borderId="2" xfId="0" applyNumberFormat="1" applyFont="1" applyFill="1" applyBorder="1" applyAlignment="1">
      <alignment horizontal="center" vertical="center" wrapText="1"/>
    </xf>
    <xf numFmtId="4" fontId="10" fillId="11" borderId="2" xfId="0" applyNumberFormat="1" applyFont="1" applyFill="1" applyBorder="1" applyAlignment="1">
      <alignment horizontal="center" vertical="center" wrapText="1"/>
    </xf>
    <xf numFmtId="165" fontId="9" fillId="11" borderId="2" xfId="0" applyNumberFormat="1" applyFont="1" applyFill="1" applyBorder="1" applyAlignment="1">
      <alignment horizontal="center" vertical="center" wrapText="1"/>
    </xf>
    <xf numFmtId="3" fontId="9" fillId="11" borderId="2" xfId="0" applyNumberFormat="1" applyFont="1" applyFill="1" applyBorder="1" applyAlignment="1">
      <alignment horizontal="center" vertical="center" wrapText="1"/>
    </xf>
    <xf numFmtId="4" fontId="10" fillId="12" borderId="2" xfId="0" applyNumberFormat="1" applyFont="1" applyFill="1" applyBorder="1" applyAlignment="1">
      <alignment horizontal="center" vertical="center" wrapText="1"/>
    </xf>
    <xf numFmtId="165" fontId="9" fillId="12" borderId="2" xfId="0" applyNumberFormat="1" applyFont="1" applyFill="1" applyBorder="1" applyAlignment="1">
      <alignment horizontal="center" vertical="center" wrapText="1"/>
    </xf>
    <xf numFmtId="3" fontId="9" fillId="12" borderId="2" xfId="0" applyNumberFormat="1" applyFont="1" applyFill="1" applyBorder="1" applyAlignment="1">
      <alignment horizontal="center" vertical="center" wrapText="1"/>
    </xf>
    <xf numFmtId="4" fontId="7" fillId="13" borderId="2" xfId="0" applyNumberFormat="1" applyFont="1" applyFill="1" applyBorder="1" applyAlignment="1">
      <alignment horizontal="center" vertical="center" wrapText="1"/>
    </xf>
    <xf numFmtId="165" fontId="8" fillId="13" borderId="2" xfId="0" applyNumberFormat="1" applyFont="1" applyFill="1" applyBorder="1" applyAlignment="1">
      <alignment horizontal="center" vertical="center" wrapText="1"/>
    </xf>
    <xf numFmtId="3" fontId="8" fillId="13" borderId="2" xfId="0" applyNumberFormat="1" applyFont="1" applyFill="1" applyBorder="1" applyAlignment="1">
      <alignment horizontal="center" vertical="center" wrapText="1"/>
    </xf>
    <xf numFmtId="4" fontId="10" fillId="14" borderId="2" xfId="0" applyNumberFormat="1" applyFont="1" applyFill="1" applyBorder="1" applyAlignment="1">
      <alignment horizontal="center" vertical="center" wrapText="1"/>
    </xf>
    <xf numFmtId="165" fontId="9" fillId="14" borderId="2" xfId="0" applyNumberFormat="1" applyFont="1" applyFill="1" applyBorder="1" applyAlignment="1">
      <alignment horizontal="center" vertical="center" wrapText="1"/>
    </xf>
    <xf numFmtId="3" fontId="9" fillId="14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165" fontId="0" fillId="7" borderId="2" xfId="0" applyNumberFormat="1" applyFont="1" applyFill="1" applyBorder="1" applyAlignment="1">
      <alignment vertical="center"/>
    </xf>
    <xf numFmtId="165" fontId="0" fillId="7" borderId="2" xfId="0" applyNumberFormat="1" applyFill="1" applyBorder="1" applyAlignment="1">
      <alignment vertical="center"/>
    </xf>
    <xf numFmtId="165" fontId="0" fillId="7" borderId="2" xfId="0" applyNumberFormat="1" applyFont="1" applyFill="1" applyBorder="1" applyAlignment="1">
      <alignment vertical="center" wrapText="1"/>
    </xf>
    <xf numFmtId="165" fontId="0" fillId="8" borderId="2" xfId="0" applyNumberFormat="1" applyFill="1" applyBorder="1" applyAlignment="1">
      <alignment vertical="center"/>
    </xf>
    <xf numFmtId="165" fontId="0" fillId="8" borderId="2" xfId="0" applyNumberFormat="1" applyFont="1" applyFill="1" applyBorder="1" applyAlignment="1">
      <alignment vertical="center" wrapText="1"/>
    </xf>
    <xf numFmtId="165" fontId="0" fillId="6" borderId="2" xfId="0" applyNumberFormat="1" applyFill="1" applyBorder="1" applyAlignment="1">
      <alignment vertical="center"/>
    </xf>
    <xf numFmtId="165" fontId="0" fillId="6" borderId="2" xfId="0" applyNumberFormat="1" applyFont="1" applyFill="1" applyBorder="1" applyAlignment="1">
      <alignment vertical="center" wrapText="1"/>
    </xf>
    <xf numFmtId="165" fontId="3" fillId="7" borderId="2" xfId="0" applyNumberFormat="1" applyFont="1" applyFill="1" applyBorder="1" applyAlignment="1">
      <alignment vertical="center"/>
    </xf>
    <xf numFmtId="165" fontId="3" fillId="7" borderId="2" xfId="0" applyNumberFormat="1" applyFont="1" applyFill="1" applyBorder="1" applyAlignment="1">
      <alignment vertical="center" wrapText="1"/>
    </xf>
    <xf numFmtId="165" fontId="5" fillId="0" borderId="2" xfId="0" applyNumberFormat="1" applyFont="1" applyBorder="1" applyAlignment="1">
      <alignment vertical="center"/>
    </xf>
    <xf numFmtId="165" fontId="0" fillId="0" borderId="0" xfId="0" applyNumberFormat="1"/>
    <xf numFmtId="165" fontId="0" fillId="0" borderId="0" xfId="0" applyNumberForma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15" borderId="2" xfId="0" applyNumberFormat="1" applyFont="1" applyFill="1" applyBorder="1" applyAlignment="1">
      <alignment horizontal="center" vertical="center" wrapText="1"/>
    </xf>
    <xf numFmtId="0" fontId="0" fillId="15" borderId="2" xfId="0" applyFill="1" applyBorder="1" applyAlignment="1">
      <alignment vertical="center"/>
    </xf>
    <xf numFmtId="0" fontId="0" fillId="15" borderId="2" xfId="0" applyFill="1" applyBorder="1" applyAlignment="1">
      <alignment vertical="center" wrapText="1"/>
    </xf>
    <xf numFmtId="165" fontId="0" fillId="15" borderId="2" xfId="0" applyNumberFormat="1" applyFill="1" applyBorder="1" applyAlignment="1">
      <alignment vertical="center"/>
    </xf>
    <xf numFmtId="165" fontId="0" fillId="15" borderId="2" xfId="0" applyNumberFormat="1" applyFont="1" applyFill="1" applyBorder="1" applyAlignment="1">
      <alignment vertical="center" wrapText="1"/>
    </xf>
    <xf numFmtId="4" fontId="11" fillId="14" borderId="2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K111"/>
  <sheetViews>
    <sheetView tabSelected="1" zoomScale="80" zoomScaleNormal="80" workbookViewId="0">
      <selection activeCell="H25" sqref="H25"/>
    </sheetView>
  </sheetViews>
  <sheetFormatPr defaultRowHeight="15" x14ac:dyDescent="0.25"/>
  <cols>
    <col min="2" max="2" width="16" customWidth="1"/>
    <col min="3" max="3" width="54.28515625" style="14" customWidth="1"/>
    <col min="4" max="4" width="29" style="16" customWidth="1"/>
    <col min="5" max="5" width="16.5703125" style="18" customWidth="1"/>
    <col min="6" max="6" width="20.140625" customWidth="1"/>
    <col min="7" max="7" width="16.5703125" style="98" customWidth="1"/>
    <col min="8" max="8" width="16.7109375" style="98" bestFit="1" customWidth="1"/>
    <col min="9" max="9" width="16.42578125" style="98" customWidth="1"/>
    <col min="10" max="10" width="16.7109375" style="98" bestFit="1" customWidth="1"/>
    <col min="11" max="11" width="18.140625" customWidth="1"/>
    <col min="12" max="12" width="11.7109375" bestFit="1" customWidth="1"/>
    <col min="13" max="13" width="12.7109375" bestFit="1" customWidth="1"/>
    <col min="14" max="14" width="11.7109375" bestFit="1" customWidth="1"/>
    <col min="15" max="15" width="12.7109375" bestFit="1" customWidth="1"/>
  </cols>
  <sheetData>
    <row r="1" spans="1:13" ht="57" customHeight="1" x14ac:dyDescent="0.25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3" ht="15" customHeight="1" x14ac:dyDescent="0.25">
      <c r="A2" s="104" t="s">
        <v>55</v>
      </c>
      <c r="B2" s="106" t="s">
        <v>56</v>
      </c>
      <c r="C2" s="106" t="s">
        <v>3</v>
      </c>
      <c r="D2" s="106" t="s">
        <v>4</v>
      </c>
      <c r="E2" s="106" t="s">
        <v>57</v>
      </c>
      <c r="F2" s="106" t="s">
        <v>58</v>
      </c>
      <c r="G2" s="108" t="s">
        <v>59</v>
      </c>
      <c r="H2" s="108"/>
      <c r="I2" s="108" t="s">
        <v>60</v>
      </c>
      <c r="J2" s="108"/>
    </row>
    <row r="3" spans="1:13" x14ac:dyDescent="0.25">
      <c r="A3" s="105"/>
      <c r="B3" s="107"/>
      <c r="C3" s="107"/>
      <c r="D3" s="107"/>
      <c r="E3" s="107"/>
      <c r="F3" s="107"/>
      <c r="G3" s="86" t="s">
        <v>61</v>
      </c>
      <c r="H3" s="86" t="s">
        <v>62</v>
      </c>
      <c r="I3" s="87" t="s">
        <v>61</v>
      </c>
      <c r="J3" s="87" t="s">
        <v>62</v>
      </c>
    </row>
    <row r="4" spans="1:13" s="8" customFormat="1" x14ac:dyDescent="0.25">
      <c r="A4" s="52">
        <v>1</v>
      </c>
      <c r="B4" s="53" t="s">
        <v>76</v>
      </c>
      <c r="C4" s="54" t="s">
        <v>105</v>
      </c>
      <c r="D4" s="54" t="s">
        <v>64</v>
      </c>
      <c r="E4" s="53" t="s">
        <v>20</v>
      </c>
      <c r="F4" s="55" t="s">
        <v>19</v>
      </c>
      <c r="G4" s="88">
        <v>260221.64</v>
      </c>
      <c r="H4" s="89">
        <f>G4*0.85</f>
        <v>221188.394</v>
      </c>
      <c r="I4" s="90">
        <v>255427.84</v>
      </c>
      <c r="J4" s="90">
        <f>I4*0.85</f>
        <v>217113.66399999999</v>
      </c>
    </row>
    <row r="5" spans="1:13" s="8" customFormat="1" ht="33" customHeight="1" x14ac:dyDescent="0.25">
      <c r="A5" s="52">
        <v>2</v>
      </c>
      <c r="B5" s="53" t="s">
        <v>77</v>
      </c>
      <c r="C5" s="54" t="s">
        <v>106</v>
      </c>
      <c r="D5" s="54" t="s">
        <v>64</v>
      </c>
      <c r="E5" s="53" t="s">
        <v>20</v>
      </c>
      <c r="F5" s="55" t="s">
        <v>19</v>
      </c>
      <c r="G5" s="89">
        <v>223625.92</v>
      </c>
      <c r="H5" s="89">
        <f>G5*0.85</f>
        <v>190082.03200000001</v>
      </c>
      <c r="I5" s="90">
        <v>223625.92</v>
      </c>
      <c r="J5" s="90">
        <f t="shared" ref="J5:J6" si="0">I5*0.85</f>
        <v>190082.03200000001</v>
      </c>
      <c r="K5" s="22"/>
      <c r="L5" s="22"/>
      <c r="M5" s="22"/>
    </row>
    <row r="6" spans="1:13" s="8" customFormat="1" x14ac:dyDescent="0.25">
      <c r="A6" s="52">
        <v>3</v>
      </c>
      <c r="B6" s="53" t="s">
        <v>78</v>
      </c>
      <c r="C6" s="54" t="s">
        <v>107</v>
      </c>
      <c r="D6" s="54" t="s">
        <v>64</v>
      </c>
      <c r="E6" s="53" t="s">
        <v>20</v>
      </c>
      <c r="F6" s="55" t="s">
        <v>19</v>
      </c>
      <c r="G6" s="89">
        <v>1433357.02</v>
      </c>
      <c r="H6" s="89">
        <f>G6*0.85</f>
        <v>1218353.4669999999</v>
      </c>
      <c r="I6" s="90">
        <v>1433357.02</v>
      </c>
      <c r="J6" s="90">
        <f t="shared" si="0"/>
        <v>1218353.4669999999</v>
      </c>
    </row>
    <row r="7" spans="1:13" s="8" customFormat="1" ht="30" x14ac:dyDescent="0.25">
      <c r="A7" s="52">
        <v>5</v>
      </c>
      <c r="B7" s="53" t="s">
        <v>79</v>
      </c>
      <c r="C7" s="54" t="s">
        <v>108</v>
      </c>
      <c r="D7" s="54" t="s">
        <v>63</v>
      </c>
      <c r="E7" s="53" t="s">
        <v>23</v>
      </c>
      <c r="F7" s="55" t="s">
        <v>19</v>
      </c>
      <c r="G7" s="89">
        <v>154628.26</v>
      </c>
      <c r="H7" s="89">
        <f t="shared" ref="H7:H34" si="1">ROUND(G7*0.85,2)</f>
        <v>131434.01999999999</v>
      </c>
      <c r="I7" s="90">
        <v>153848.26</v>
      </c>
      <c r="J7" s="90">
        <f>I7*0.85</f>
        <v>130771.02100000001</v>
      </c>
    </row>
    <row r="8" spans="1:13" s="8" customFormat="1" x14ac:dyDescent="0.25">
      <c r="A8" s="52">
        <v>6</v>
      </c>
      <c r="B8" s="53" t="s">
        <v>80</v>
      </c>
      <c r="C8" s="54" t="s">
        <v>109</v>
      </c>
      <c r="D8" s="54" t="s">
        <v>97</v>
      </c>
      <c r="E8" s="53" t="s">
        <v>26</v>
      </c>
      <c r="F8" s="55" t="s">
        <v>19</v>
      </c>
      <c r="G8" s="89">
        <v>101685.84</v>
      </c>
      <c r="H8" s="89">
        <f t="shared" si="1"/>
        <v>86432.960000000006</v>
      </c>
      <c r="I8" s="90">
        <v>101685.84</v>
      </c>
      <c r="J8" s="90">
        <f>I8*0.85</f>
        <v>86432.963999999993</v>
      </c>
    </row>
    <row r="9" spans="1:13" s="21" customFormat="1" ht="30" x14ac:dyDescent="0.25">
      <c r="A9" s="120">
        <v>7</v>
      </c>
      <c r="B9" s="121" t="s">
        <v>81</v>
      </c>
      <c r="C9" s="122" t="s">
        <v>110</v>
      </c>
      <c r="D9" s="122" t="s">
        <v>71</v>
      </c>
      <c r="E9" s="121" t="s">
        <v>17</v>
      </c>
      <c r="F9" s="125" t="s">
        <v>145</v>
      </c>
      <c r="G9" s="123">
        <v>547162.81000000006</v>
      </c>
      <c r="H9" s="123">
        <f>G9*0.85</f>
        <v>465088.38850000006</v>
      </c>
      <c r="I9" s="124">
        <v>0</v>
      </c>
      <c r="J9" s="124">
        <f>I9*0.85</f>
        <v>0</v>
      </c>
    </row>
    <row r="10" spans="1:13" s="8" customFormat="1" ht="45" x14ac:dyDescent="0.25">
      <c r="A10" s="52">
        <v>8</v>
      </c>
      <c r="B10" s="53" t="s">
        <v>82</v>
      </c>
      <c r="C10" s="54" t="s">
        <v>111</v>
      </c>
      <c r="D10" s="54" t="s">
        <v>66</v>
      </c>
      <c r="E10" s="53" t="s">
        <v>21</v>
      </c>
      <c r="F10" s="55" t="s">
        <v>19</v>
      </c>
      <c r="G10" s="89">
        <v>184864.95</v>
      </c>
      <c r="H10" s="89">
        <f>G10*0.85</f>
        <v>157135.20750000002</v>
      </c>
      <c r="I10" s="90">
        <v>184864.95</v>
      </c>
      <c r="J10" s="90">
        <f>I10*0.85</f>
        <v>157135.20750000002</v>
      </c>
    </row>
    <row r="11" spans="1:13" s="8" customFormat="1" x14ac:dyDescent="0.25">
      <c r="A11" s="52">
        <v>9</v>
      </c>
      <c r="B11" s="53" t="s">
        <v>83</v>
      </c>
      <c r="C11" s="54" t="s">
        <v>112</v>
      </c>
      <c r="D11" s="54" t="s">
        <v>70</v>
      </c>
      <c r="E11" s="53" t="s">
        <v>18</v>
      </c>
      <c r="F11" s="55" t="s">
        <v>19</v>
      </c>
      <c r="G11" s="89">
        <v>909925.4</v>
      </c>
      <c r="H11" s="89">
        <f>G11*0.5</f>
        <v>454962.7</v>
      </c>
      <c r="I11" s="90">
        <v>907825.29</v>
      </c>
      <c r="J11" s="90">
        <f>I11*0.5</f>
        <v>453912.64500000002</v>
      </c>
    </row>
    <row r="12" spans="1:13" s="8" customFormat="1" ht="30" x14ac:dyDescent="0.25">
      <c r="A12" s="56">
        <v>10</v>
      </c>
      <c r="B12" s="57" t="s">
        <v>53</v>
      </c>
      <c r="C12" s="58" t="s">
        <v>54</v>
      </c>
      <c r="D12" s="58" t="s">
        <v>52</v>
      </c>
      <c r="E12" s="57" t="s">
        <v>24</v>
      </c>
      <c r="F12" s="59" t="s">
        <v>131</v>
      </c>
      <c r="G12" s="91">
        <v>699197.33</v>
      </c>
      <c r="H12" s="91">
        <f t="shared" si="1"/>
        <v>594317.73</v>
      </c>
      <c r="I12" s="92">
        <v>0</v>
      </c>
      <c r="J12" s="92">
        <v>0</v>
      </c>
    </row>
    <row r="13" spans="1:13" s="8" customFormat="1" ht="30" x14ac:dyDescent="0.25">
      <c r="A13" s="56">
        <v>11</v>
      </c>
      <c r="B13" s="57" t="s">
        <v>50</v>
      </c>
      <c r="C13" s="58" t="s">
        <v>51</v>
      </c>
      <c r="D13" s="58" t="s">
        <v>52</v>
      </c>
      <c r="E13" s="57" t="s">
        <v>24</v>
      </c>
      <c r="F13" s="59" t="s">
        <v>131</v>
      </c>
      <c r="G13" s="91">
        <v>443624.55</v>
      </c>
      <c r="H13" s="91">
        <f t="shared" si="1"/>
        <v>377080.87</v>
      </c>
      <c r="I13" s="92">
        <v>0</v>
      </c>
      <c r="J13" s="92">
        <v>0</v>
      </c>
    </row>
    <row r="14" spans="1:13" s="8" customFormat="1" ht="75" x14ac:dyDescent="0.25">
      <c r="A14" s="56">
        <v>12</v>
      </c>
      <c r="B14" s="57" t="s">
        <v>84</v>
      </c>
      <c r="C14" s="58" t="s">
        <v>113</v>
      </c>
      <c r="D14" s="58" t="s">
        <v>98</v>
      </c>
      <c r="E14" s="57" t="s">
        <v>13</v>
      </c>
      <c r="F14" s="59" t="s">
        <v>131</v>
      </c>
      <c r="G14" s="91">
        <v>598806.37</v>
      </c>
      <c r="H14" s="91">
        <f t="shared" si="1"/>
        <v>508985.41</v>
      </c>
      <c r="I14" s="92">
        <v>0</v>
      </c>
      <c r="J14" s="92">
        <f>I14*0.85</f>
        <v>0</v>
      </c>
    </row>
    <row r="15" spans="1:13" s="8" customFormat="1" ht="30" x14ac:dyDescent="0.25">
      <c r="A15" s="60">
        <v>13</v>
      </c>
      <c r="B15" s="61" t="s">
        <v>85</v>
      </c>
      <c r="C15" s="62" t="s">
        <v>114</v>
      </c>
      <c r="D15" s="62" t="s">
        <v>99</v>
      </c>
      <c r="E15" s="61" t="s">
        <v>18</v>
      </c>
      <c r="F15" s="63" t="s">
        <v>142</v>
      </c>
      <c r="G15" s="93">
        <v>749920.33</v>
      </c>
      <c r="H15" s="93">
        <f>G15*0.5</f>
        <v>374960.16499999998</v>
      </c>
      <c r="I15" s="94">
        <v>0</v>
      </c>
      <c r="J15" s="94">
        <v>0</v>
      </c>
    </row>
    <row r="16" spans="1:13" s="8" customFormat="1" x14ac:dyDescent="0.25">
      <c r="A16" s="52">
        <v>14</v>
      </c>
      <c r="B16" s="53" t="s">
        <v>86</v>
      </c>
      <c r="C16" s="54" t="s">
        <v>115</v>
      </c>
      <c r="D16" s="54" t="s">
        <v>65</v>
      </c>
      <c r="E16" s="53" t="s">
        <v>22</v>
      </c>
      <c r="F16" s="55" t="s">
        <v>19</v>
      </c>
      <c r="G16" s="89">
        <v>80572.149999999994</v>
      </c>
      <c r="H16" s="89">
        <f t="shared" si="1"/>
        <v>68486.33</v>
      </c>
      <c r="I16" s="89">
        <v>80572.149999999994</v>
      </c>
      <c r="J16" s="89">
        <f t="shared" ref="J16" si="2">ROUND(I16*0.85,2)</f>
        <v>68486.33</v>
      </c>
    </row>
    <row r="17" spans="1:687" s="8" customFormat="1" ht="30" x14ac:dyDescent="0.25">
      <c r="A17" s="52">
        <v>15</v>
      </c>
      <c r="B17" s="53" t="s">
        <v>32</v>
      </c>
      <c r="C17" s="54" t="s">
        <v>33</v>
      </c>
      <c r="D17" s="54" t="s">
        <v>34</v>
      </c>
      <c r="E17" s="53" t="s">
        <v>25</v>
      </c>
      <c r="F17" s="55" t="s">
        <v>19</v>
      </c>
      <c r="G17" s="89">
        <v>499966.2</v>
      </c>
      <c r="H17" s="89">
        <f t="shared" si="1"/>
        <v>424971.27</v>
      </c>
      <c r="I17" s="95">
        <v>493550.95</v>
      </c>
      <c r="J17" s="96">
        <v>419518.3075</v>
      </c>
    </row>
    <row r="18" spans="1:687" s="8" customFormat="1" x14ac:dyDescent="0.25">
      <c r="A18" s="52">
        <v>16</v>
      </c>
      <c r="B18" s="53" t="s">
        <v>87</v>
      </c>
      <c r="C18" s="54" t="s">
        <v>116</v>
      </c>
      <c r="D18" s="54" t="s">
        <v>72</v>
      </c>
      <c r="E18" s="53" t="s">
        <v>13</v>
      </c>
      <c r="F18" s="55" t="s">
        <v>19</v>
      </c>
      <c r="G18" s="89">
        <v>611087.39</v>
      </c>
      <c r="H18" s="89">
        <f t="shared" si="1"/>
        <v>519424.28</v>
      </c>
      <c r="I18" s="90">
        <v>603440.41</v>
      </c>
      <c r="J18" s="90">
        <f>I18*0.85</f>
        <v>512924.34850000002</v>
      </c>
    </row>
    <row r="19" spans="1:687" s="21" customFormat="1" ht="30" x14ac:dyDescent="0.25">
      <c r="A19" s="120">
        <v>17</v>
      </c>
      <c r="B19" s="121" t="s">
        <v>88</v>
      </c>
      <c r="C19" s="122" t="s">
        <v>117</v>
      </c>
      <c r="D19" s="122" t="s">
        <v>100</v>
      </c>
      <c r="E19" s="121" t="s">
        <v>17</v>
      </c>
      <c r="F19" s="125" t="s">
        <v>145</v>
      </c>
      <c r="G19" s="123">
        <v>1050089.03</v>
      </c>
      <c r="H19" s="123">
        <f>G19*0.85</f>
        <v>892575.67550000001</v>
      </c>
      <c r="I19" s="124">
        <v>0</v>
      </c>
      <c r="J19" s="124">
        <v>0</v>
      </c>
    </row>
    <row r="20" spans="1:687" s="8" customFormat="1" ht="30" x14ac:dyDescent="0.25">
      <c r="A20" s="52">
        <v>18</v>
      </c>
      <c r="B20" s="53" t="s">
        <v>29</v>
      </c>
      <c r="C20" s="54" t="s">
        <v>30</v>
      </c>
      <c r="D20" s="54" t="s">
        <v>31</v>
      </c>
      <c r="E20" s="53" t="s">
        <v>25</v>
      </c>
      <c r="F20" s="55" t="s">
        <v>19</v>
      </c>
      <c r="G20" s="89">
        <v>162424.12</v>
      </c>
      <c r="H20" s="89">
        <f t="shared" si="1"/>
        <v>138060.5</v>
      </c>
      <c r="I20" s="96">
        <v>162313.81</v>
      </c>
      <c r="J20" s="96">
        <v>137966.74</v>
      </c>
    </row>
    <row r="21" spans="1:687" s="8" customFormat="1" ht="30" x14ac:dyDescent="0.25">
      <c r="A21" s="52">
        <v>19</v>
      </c>
      <c r="B21" s="53" t="s">
        <v>89</v>
      </c>
      <c r="C21" s="54" t="s">
        <v>118</v>
      </c>
      <c r="D21" s="54" t="s">
        <v>67</v>
      </c>
      <c r="E21" s="53" t="s">
        <v>14</v>
      </c>
      <c r="F21" s="55" t="s">
        <v>19</v>
      </c>
      <c r="G21" s="89">
        <v>1241208.56</v>
      </c>
      <c r="H21" s="89">
        <f>G21*0.85</f>
        <v>1055027.2760000001</v>
      </c>
      <c r="I21" s="90">
        <v>1240807.56</v>
      </c>
      <c r="J21" s="90">
        <f>I21*0.85</f>
        <v>1054686.426</v>
      </c>
    </row>
    <row r="22" spans="1:687" s="8" customFormat="1" ht="30" x14ac:dyDescent="0.25">
      <c r="A22" s="52">
        <v>20</v>
      </c>
      <c r="B22" s="53" t="s">
        <v>90</v>
      </c>
      <c r="C22" s="54" t="s">
        <v>119</v>
      </c>
      <c r="D22" s="54" t="s">
        <v>101</v>
      </c>
      <c r="E22" s="53" t="s">
        <v>23</v>
      </c>
      <c r="F22" s="55" t="s">
        <v>19</v>
      </c>
      <c r="G22" s="89">
        <v>580239.06000000006</v>
      </c>
      <c r="H22" s="89">
        <f t="shared" si="1"/>
        <v>493203.20000000001</v>
      </c>
      <c r="I22" s="90">
        <v>580239.06000000006</v>
      </c>
      <c r="J22" s="90">
        <f>I22*0.85</f>
        <v>493203.20100000006</v>
      </c>
      <c r="K22" s="17"/>
    </row>
    <row r="23" spans="1:687" s="8" customFormat="1" ht="30" x14ac:dyDescent="0.25">
      <c r="A23" s="52">
        <v>21</v>
      </c>
      <c r="B23" s="53" t="s">
        <v>91</v>
      </c>
      <c r="C23" s="54" t="s">
        <v>120</v>
      </c>
      <c r="D23" s="54" t="s">
        <v>69</v>
      </c>
      <c r="E23" s="53" t="s">
        <v>14</v>
      </c>
      <c r="F23" s="55" t="s">
        <v>19</v>
      </c>
      <c r="G23" s="89">
        <v>1522261.03</v>
      </c>
      <c r="H23" s="89">
        <f>G23*0.85</f>
        <v>1293921.8755000001</v>
      </c>
      <c r="I23" s="90">
        <v>1522261.03</v>
      </c>
      <c r="J23" s="90">
        <f>I23*0.85</f>
        <v>1293921.8755000001</v>
      </c>
    </row>
    <row r="24" spans="1:687" s="8" customFormat="1" ht="30" x14ac:dyDescent="0.25">
      <c r="A24" s="52">
        <v>22</v>
      </c>
      <c r="B24" s="53" t="s">
        <v>47</v>
      </c>
      <c r="C24" s="54" t="s">
        <v>48</v>
      </c>
      <c r="D24" s="54" t="s">
        <v>49</v>
      </c>
      <c r="E24" s="53" t="s">
        <v>24</v>
      </c>
      <c r="F24" s="55" t="s">
        <v>19</v>
      </c>
      <c r="G24" s="89">
        <v>1532836.06</v>
      </c>
      <c r="H24" s="89">
        <f t="shared" si="1"/>
        <v>1302910.6499999999</v>
      </c>
      <c r="I24" s="90">
        <v>1531876.06</v>
      </c>
      <c r="J24" s="90">
        <v>1302094.6510000001</v>
      </c>
    </row>
    <row r="25" spans="1:687" s="21" customFormat="1" ht="30" x14ac:dyDescent="0.25">
      <c r="A25" s="120">
        <v>23</v>
      </c>
      <c r="B25" s="121" t="s">
        <v>92</v>
      </c>
      <c r="C25" s="122" t="s">
        <v>121</v>
      </c>
      <c r="D25" s="122" t="s">
        <v>102</v>
      </c>
      <c r="E25" s="121" t="s">
        <v>17</v>
      </c>
      <c r="F25" s="125" t="s">
        <v>145</v>
      </c>
      <c r="G25" s="123">
        <v>210778.19</v>
      </c>
      <c r="H25" s="123">
        <f>G25*0.85</f>
        <v>179161.4615</v>
      </c>
      <c r="I25" s="124">
        <v>0</v>
      </c>
      <c r="J25" s="124">
        <v>0</v>
      </c>
    </row>
    <row r="26" spans="1:687" s="8" customFormat="1" x14ac:dyDescent="0.25">
      <c r="A26" s="52">
        <v>24</v>
      </c>
      <c r="B26" s="53" t="s">
        <v>93</v>
      </c>
      <c r="C26" s="54" t="s">
        <v>122</v>
      </c>
      <c r="D26" s="54" t="s">
        <v>73</v>
      </c>
      <c r="E26" s="53" t="s">
        <v>13</v>
      </c>
      <c r="F26" s="55" t="s">
        <v>19</v>
      </c>
      <c r="G26" s="89">
        <v>451301.29</v>
      </c>
      <c r="H26" s="89">
        <f t="shared" si="1"/>
        <v>383606.1</v>
      </c>
      <c r="I26" s="90">
        <v>451301.29</v>
      </c>
      <c r="J26" s="90">
        <f>I26*0.85</f>
        <v>383606.09649999999</v>
      </c>
    </row>
    <row r="27" spans="1:687" s="8" customFormat="1" x14ac:dyDescent="0.25">
      <c r="A27" s="52">
        <v>25</v>
      </c>
      <c r="B27" s="53" t="s">
        <v>35</v>
      </c>
      <c r="C27" s="54" t="s">
        <v>36</v>
      </c>
      <c r="D27" s="54" t="s">
        <v>37</v>
      </c>
      <c r="E27" s="53" t="s">
        <v>25</v>
      </c>
      <c r="F27" s="55" t="s">
        <v>19</v>
      </c>
      <c r="G27" s="89">
        <v>671563.32</v>
      </c>
      <c r="H27" s="89">
        <f t="shared" si="1"/>
        <v>570828.81999999995</v>
      </c>
      <c r="I27" s="90">
        <v>671563.32</v>
      </c>
      <c r="J27" s="90">
        <v>570828.82199999993</v>
      </c>
    </row>
    <row r="28" spans="1:687" s="8" customFormat="1" ht="30" x14ac:dyDescent="0.25">
      <c r="A28" s="52">
        <v>26</v>
      </c>
      <c r="B28" s="53" t="s">
        <v>94</v>
      </c>
      <c r="C28" s="54" t="s">
        <v>123</v>
      </c>
      <c r="D28" s="54" t="s">
        <v>103</v>
      </c>
      <c r="E28" s="53" t="s">
        <v>26</v>
      </c>
      <c r="F28" s="55" t="s">
        <v>19</v>
      </c>
      <c r="G28" s="89">
        <v>1616215.78</v>
      </c>
      <c r="H28" s="89">
        <f t="shared" si="1"/>
        <v>1373783.41</v>
      </c>
      <c r="I28" s="90">
        <v>1616215.78</v>
      </c>
      <c r="J28" s="90">
        <f>I28*0.85</f>
        <v>1373783.4129999999</v>
      </c>
    </row>
    <row r="29" spans="1:687" s="8" customFormat="1" ht="30" x14ac:dyDescent="0.25">
      <c r="A29" s="56">
        <v>27</v>
      </c>
      <c r="B29" s="57" t="s">
        <v>95</v>
      </c>
      <c r="C29" s="58" t="s">
        <v>124</v>
      </c>
      <c r="D29" s="58" t="s">
        <v>104</v>
      </c>
      <c r="E29" s="57" t="s">
        <v>26</v>
      </c>
      <c r="F29" s="59" t="s">
        <v>131</v>
      </c>
      <c r="G29" s="91">
        <v>1485915.82</v>
      </c>
      <c r="H29" s="91">
        <f t="shared" si="1"/>
        <v>1263028.45</v>
      </c>
      <c r="I29" s="92">
        <v>0</v>
      </c>
      <c r="J29" s="92">
        <v>0</v>
      </c>
    </row>
    <row r="30" spans="1:687" s="21" customFormat="1" ht="30" x14ac:dyDescent="0.25">
      <c r="A30" s="120">
        <v>29</v>
      </c>
      <c r="B30" s="121" t="s">
        <v>126</v>
      </c>
      <c r="C30" s="122" t="s">
        <v>121</v>
      </c>
      <c r="D30" s="122" t="s">
        <v>127</v>
      </c>
      <c r="E30" s="121" t="s">
        <v>17</v>
      </c>
      <c r="F30" s="125" t="s">
        <v>145</v>
      </c>
      <c r="G30" s="123">
        <v>168547.3</v>
      </c>
      <c r="H30" s="123">
        <f>G30*0.85</f>
        <v>143265.20499999999</v>
      </c>
      <c r="I30" s="124">
        <v>0</v>
      </c>
      <c r="J30" s="124"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</row>
    <row r="31" spans="1:687" s="8" customFormat="1" ht="30" x14ac:dyDescent="0.25">
      <c r="A31" s="52">
        <v>28</v>
      </c>
      <c r="B31" s="53" t="s">
        <v>96</v>
      </c>
      <c r="C31" s="54" t="s">
        <v>125</v>
      </c>
      <c r="D31" s="54" t="s">
        <v>68</v>
      </c>
      <c r="E31" s="53" t="s">
        <v>22</v>
      </c>
      <c r="F31" s="55" t="s">
        <v>19</v>
      </c>
      <c r="G31" s="89">
        <v>962558.09</v>
      </c>
      <c r="H31" s="89">
        <f t="shared" si="1"/>
        <v>818174.38</v>
      </c>
      <c r="I31" s="89">
        <v>962558.09</v>
      </c>
      <c r="J31" s="89">
        <f t="shared" ref="J31" si="3">ROUND(I31*0.85,2)</f>
        <v>818174.38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</row>
    <row r="32" spans="1:687" s="8" customFormat="1" ht="30" x14ac:dyDescent="0.25">
      <c r="A32" s="60">
        <v>30</v>
      </c>
      <c r="B32" s="61" t="s">
        <v>38</v>
      </c>
      <c r="C32" s="62" t="s">
        <v>39</v>
      </c>
      <c r="D32" s="62" t="s">
        <v>40</v>
      </c>
      <c r="E32" s="64" t="s">
        <v>25</v>
      </c>
      <c r="F32" s="63" t="s">
        <v>142</v>
      </c>
      <c r="G32" s="93">
        <v>762379.3</v>
      </c>
      <c r="H32" s="93">
        <f t="shared" si="1"/>
        <v>648022.41</v>
      </c>
      <c r="I32" s="94">
        <v>0</v>
      </c>
      <c r="J32" s="94"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</row>
    <row r="33" spans="1:687" s="8" customFormat="1" ht="30" x14ac:dyDescent="0.25">
      <c r="A33" s="60">
        <v>31</v>
      </c>
      <c r="B33" s="61" t="s">
        <v>41</v>
      </c>
      <c r="C33" s="62" t="s">
        <v>42</v>
      </c>
      <c r="D33" s="62" t="s">
        <v>43</v>
      </c>
      <c r="E33" s="64" t="s">
        <v>25</v>
      </c>
      <c r="F33" s="63" t="s">
        <v>142</v>
      </c>
      <c r="G33" s="93">
        <v>464620.06</v>
      </c>
      <c r="H33" s="93">
        <f t="shared" si="1"/>
        <v>394927.05</v>
      </c>
      <c r="I33" s="94">
        <v>0</v>
      </c>
      <c r="J33" s="94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</row>
    <row r="34" spans="1:687" s="8" customFormat="1" x14ac:dyDescent="0.25">
      <c r="A34" s="60">
        <v>32</v>
      </c>
      <c r="B34" s="61" t="s">
        <v>44</v>
      </c>
      <c r="C34" s="62" t="s">
        <v>45</v>
      </c>
      <c r="D34" s="62" t="s">
        <v>46</v>
      </c>
      <c r="E34" s="64" t="s">
        <v>25</v>
      </c>
      <c r="F34" s="63" t="s">
        <v>142</v>
      </c>
      <c r="G34" s="93">
        <v>1053937.56</v>
      </c>
      <c r="H34" s="93">
        <f t="shared" si="1"/>
        <v>895846.93</v>
      </c>
      <c r="I34" s="94">
        <v>0</v>
      </c>
      <c r="J34" s="94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</row>
    <row r="35" spans="1:687" s="19" customFormat="1" ht="30.75" customHeight="1" x14ac:dyDescent="0.25">
      <c r="A35" s="100" t="s">
        <v>74</v>
      </c>
      <c r="B35" s="101"/>
      <c r="C35" s="101"/>
      <c r="D35" s="101"/>
      <c r="E35" s="101"/>
      <c r="F35" s="102"/>
      <c r="G35" s="97">
        <f>SUM(G4:G34)</f>
        <v>21435520.729999997</v>
      </c>
      <c r="H35" s="97">
        <f>SUM(H4:H34)</f>
        <v>17639246.617500003</v>
      </c>
      <c r="I35" s="97">
        <f>SUM(I4:I34)</f>
        <v>13177334.629999999</v>
      </c>
      <c r="J35" s="97">
        <f>SUM(J4:J34)</f>
        <v>10882995.591500003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</row>
    <row r="38" spans="1:687" ht="15.75" customHeight="1" x14ac:dyDescent="0.25">
      <c r="D38"/>
      <c r="E38"/>
      <c r="F38" s="65"/>
      <c r="G38" s="66" t="s">
        <v>5</v>
      </c>
      <c r="H38" s="66" t="s">
        <v>138</v>
      </c>
      <c r="I38" s="67" t="s">
        <v>6</v>
      </c>
      <c r="J38" s="67" t="s">
        <v>8</v>
      </c>
      <c r="K38" s="68" t="s">
        <v>139</v>
      </c>
    </row>
    <row r="39" spans="1:687" x14ac:dyDescent="0.25">
      <c r="A39" s="14"/>
      <c r="B39" s="14"/>
      <c r="D39" s="14"/>
      <c r="E39" s="14"/>
      <c r="F39" s="69" t="s">
        <v>140</v>
      </c>
      <c r="G39" s="70">
        <f>G4+G5+G6+G7+G8+G10+G11+G16+G17+G18+G20+G21+G22+G23+G24+G26+G27+G28+G31</f>
        <v>13200542.08</v>
      </c>
      <c r="H39" s="70">
        <f t="shared" ref="H39:J39" si="4">H4+H5+H6+H7+H8+H10+H11+H16+H17+H18+H20+H21+H22+H23+H24+H26+H27+H28+H31</f>
        <v>10901986.872000001</v>
      </c>
      <c r="I39" s="70">
        <f t="shared" si="4"/>
        <v>13177334.629999999</v>
      </c>
      <c r="J39" s="70">
        <f t="shared" si="4"/>
        <v>10882995.591500003</v>
      </c>
      <c r="K39" s="71">
        <v>19</v>
      </c>
    </row>
    <row r="40" spans="1:687" x14ac:dyDescent="0.25">
      <c r="A40" s="14"/>
      <c r="B40" s="14"/>
      <c r="D40" s="14"/>
      <c r="E40" s="14"/>
      <c r="F40" s="72" t="s">
        <v>141</v>
      </c>
      <c r="G40" s="73">
        <f>G12+G13+G14+G29</f>
        <v>3227544.0700000003</v>
      </c>
      <c r="H40" s="73">
        <f t="shared" ref="H40:J40" si="5">H12+H13+H14+H29</f>
        <v>2743412.46</v>
      </c>
      <c r="I40" s="73">
        <f t="shared" si="5"/>
        <v>0</v>
      </c>
      <c r="J40" s="73">
        <f t="shared" si="5"/>
        <v>0</v>
      </c>
      <c r="K40" s="74">
        <v>4</v>
      </c>
    </row>
    <row r="41" spans="1:687" s="23" customFormat="1" x14ac:dyDescent="0.25">
      <c r="A41" s="14"/>
      <c r="B41" s="14"/>
      <c r="C41" s="14"/>
      <c r="D41" s="14"/>
      <c r="E41" s="14"/>
      <c r="F41" s="75" t="s">
        <v>142</v>
      </c>
      <c r="G41" s="76">
        <f>G15+G32+G33+G34</f>
        <v>3030857.25</v>
      </c>
      <c r="H41" s="76">
        <f>H15+H32+H33+H34</f>
        <v>2313756.5550000002</v>
      </c>
      <c r="I41" s="76">
        <f>I15+I32+I33+I34</f>
        <v>0</v>
      </c>
      <c r="J41" s="76">
        <f>J15+J32+J33+J34</f>
        <v>0</v>
      </c>
      <c r="K41" s="77">
        <v>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</row>
    <row r="42" spans="1:687" s="24" customFormat="1" ht="30" x14ac:dyDescent="0.25">
      <c r="A42" s="14"/>
      <c r="B42" s="14"/>
      <c r="C42" s="14"/>
      <c r="D42" s="14"/>
      <c r="E42" s="14"/>
      <c r="F42" s="78" t="s">
        <v>143</v>
      </c>
      <c r="G42" s="79">
        <f>G9+G19+G25+G30</f>
        <v>1976577.33</v>
      </c>
      <c r="H42" s="79">
        <f t="shared" ref="H42:J42" si="6">H9+H19+H25+H30</f>
        <v>1680090.7305000001</v>
      </c>
      <c r="I42" s="79">
        <f t="shared" si="6"/>
        <v>0</v>
      </c>
      <c r="J42" s="79">
        <f t="shared" si="6"/>
        <v>0</v>
      </c>
      <c r="K42" s="80">
        <v>4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</row>
    <row r="43" spans="1:687" s="23" customFormat="1" x14ac:dyDescent="0.25">
      <c r="A43" s="14"/>
      <c r="B43" s="14"/>
      <c r="C43" s="14"/>
      <c r="D43" s="14"/>
      <c r="E43" s="14"/>
      <c r="F43" s="81" t="s">
        <v>144</v>
      </c>
      <c r="G43" s="82">
        <f>SUM(G39:G42)</f>
        <v>21435520.729999997</v>
      </c>
      <c r="H43" s="82">
        <f>SUM(H39:H42)</f>
        <v>17639246.617500003</v>
      </c>
      <c r="I43" s="82">
        <f>SUM(I39:I42)</f>
        <v>13177334.629999999</v>
      </c>
      <c r="J43" s="82">
        <f>SUM(J39:J42)</f>
        <v>10882995.591500003</v>
      </c>
      <c r="K43" s="83">
        <f>SUM(K39:K42)</f>
        <v>31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</row>
    <row r="44" spans="1:687" s="24" customFormat="1" x14ac:dyDescent="0.25">
      <c r="A44" s="14"/>
      <c r="B44" s="14"/>
      <c r="C44" s="14"/>
      <c r="D44" s="14"/>
      <c r="E44" s="14"/>
      <c r="F44" s="14"/>
      <c r="G44" s="99"/>
      <c r="H44" s="99"/>
      <c r="I44" s="99"/>
      <c r="J44" s="99"/>
      <c r="K44" s="14"/>
      <c r="L44" s="14"/>
      <c r="M44" s="14"/>
      <c r="N44" s="14"/>
      <c r="O44" s="14"/>
      <c r="P44" s="1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</row>
    <row r="45" spans="1:687" s="7" customFormat="1" x14ac:dyDescent="0.25">
      <c r="A45" s="14"/>
      <c r="B45" s="14"/>
      <c r="C45" s="14"/>
      <c r="D45" s="14"/>
      <c r="E45" s="14"/>
      <c r="F45" s="14"/>
      <c r="G45" s="99"/>
      <c r="H45" s="99"/>
      <c r="I45" s="99"/>
      <c r="J45" s="99"/>
      <c r="K45" s="14"/>
      <c r="L45" s="14"/>
      <c r="M45" s="14"/>
      <c r="N45" s="14"/>
      <c r="O45" s="14"/>
      <c r="P45" s="14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</row>
    <row r="46" spans="1:687" x14ac:dyDescent="0.25">
      <c r="A46" s="14"/>
      <c r="B46" s="14"/>
      <c r="D46" s="14"/>
      <c r="E46" s="14"/>
      <c r="F46" s="14"/>
      <c r="G46" s="99"/>
      <c r="H46" s="99"/>
      <c r="I46" s="99"/>
      <c r="J46" s="99"/>
      <c r="K46" s="14"/>
      <c r="L46" s="14"/>
      <c r="M46" s="14"/>
      <c r="N46" s="14"/>
      <c r="O46" s="14"/>
      <c r="P46" s="14"/>
    </row>
    <row r="47" spans="1:687" x14ac:dyDescent="0.25">
      <c r="A47" s="14"/>
      <c r="B47" s="14"/>
      <c r="D47" s="14"/>
      <c r="E47" s="14"/>
      <c r="F47" s="14"/>
      <c r="G47" s="99"/>
      <c r="H47" s="99"/>
      <c r="I47" s="99"/>
      <c r="J47" s="99"/>
      <c r="K47" s="14"/>
      <c r="L47" s="14"/>
      <c r="M47" s="14"/>
      <c r="N47" s="14"/>
      <c r="O47" s="14"/>
      <c r="P47" s="14"/>
    </row>
    <row r="48" spans="1:687" x14ac:dyDescent="0.25">
      <c r="A48" s="14"/>
      <c r="B48" s="14"/>
      <c r="D48" s="14"/>
      <c r="E48" s="14"/>
      <c r="F48" s="14"/>
      <c r="G48" s="99"/>
      <c r="H48" s="99"/>
      <c r="I48" s="99"/>
      <c r="J48" s="99"/>
      <c r="K48" s="14"/>
      <c r="L48" s="14"/>
      <c r="M48" s="14"/>
      <c r="N48" s="14"/>
      <c r="O48" s="14"/>
      <c r="P48" s="14"/>
    </row>
    <row r="49" spans="1:17" x14ac:dyDescent="0.25">
      <c r="A49" s="14"/>
      <c r="B49" s="14"/>
      <c r="D49" s="14"/>
      <c r="E49" s="14"/>
      <c r="F49" s="14"/>
      <c r="G49" s="99"/>
      <c r="H49" s="99"/>
      <c r="I49" s="99"/>
      <c r="J49" s="99"/>
      <c r="K49" s="14"/>
      <c r="L49" s="14"/>
      <c r="M49" s="14"/>
      <c r="N49" s="14"/>
      <c r="O49" s="14"/>
      <c r="P49" s="14"/>
    </row>
    <row r="50" spans="1:17" x14ac:dyDescent="0.25">
      <c r="A50" s="14"/>
      <c r="B50" s="14"/>
      <c r="D50" s="14"/>
      <c r="E50" s="14"/>
      <c r="F50" s="14"/>
      <c r="G50" s="99"/>
      <c r="H50" s="99"/>
      <c r="I50" s="99"/>
      <c r="J50" s="99"/>
      <c r="K50" s="14"/>
      <c r="L50" s="14"/>
      <c r="M50" s="14"/>
      <c r="N50" s="14"/>
      <c r="O50" s="14"/>
      <c r="P50" s="14"/>
    </row>
    <row r="51" spans="1:17" x14ac:dyDescent="0.25">
      <c r="B51" s="15"/>
      <c r="E51" s="14"/>
      <c r="F51" s="14"/>
      <c r="G51" s="99"/>
      <c r="H51" s="99"/>
      <c r="I51" s="99"/>
      <c r="J51" s="99"/>
      <c r="K51" s="14"/>
      <c r="L51" s="14"/>
      <c r="M51" s="14"/>
      <c r="N51" s="14"/>
      <c r="O51" s="14"/>
      <c r="P51" s="14"/>
    </row>
    <row r="52" spans="1:17" x14ac:dyDescent="0.25">
      <c r="B52" s="15"/>
      <c r="E52" s="14"/>
      <c r="F52" s="14"/>
      <c r="G52" s="99"/>
      <c r="H52" s="99"/>
      <c r="I52" s="99"/>
      <c r="J52" s="99"/>
      <c r="K52" s="14"/>
      <c r="L52" s="14"/>
      <c r="M52" s="14"/>
      <c r="N52" s="14"/>
      <c r="O52" s="14"/>
      <c r="P52" s="14"/>
    </row>
    <row r="53" spans="1:17" x14ac:dyDescent="0.25">
      <c r="E53" s="14"/>
      <c r="F53" s="14"/>
      <c r="G53" s="99"/>
      <c r="H53" s="99"/>
      <c r="I53" s="99"/>
      <c r="J53" s="99"/>
      <c r="K53" s="14"/>
      <c r="L53" s="14"/>
      <c r="M53" s="14"/>
      <c r="N53" s="14"/>
      <c r="O53" s="14"/>
      <c r="P53" s="14"/>
    </row>
    <row r="54" spans="1:17" x14ac:dyDescent="0.25">
      <c r="E54" s="14"/>
      <c r="F54" s="14"/>
      <c r="G54" s="99"/>
      <c r="H54" s="99"/>
      <c r="I54" s="99"/>
      <c r="J54" s="99"/>
      <c r="K54" s="14"/>
      <c r="L54" s="14"/>
      <c r="M54" s="14"/>
      <c r="N54" s="14"/>
      <c r="O54" s="14"/>
      <c r="P54" s="14"/>
    </row>
    <row r="55" spans="1:17" x14ac:dyDescent="0.25">
      <c r="E55" s="14"/>
      <c r="F55" s="14"/>
      <c r="G55" s="99"/>
      <c r="H55" s="99"/>
      <c r="I55" s="99"/>
      <c r="J55" s="99"/>
      <c r="K55" s="14"/>
      <c r="L55" s="14"/>
      <c r="M55" s="14"/>
      <c r="N55" s="14"/>
      <c r="O55" s="14"/>
      <c r="P55" s="14"/>
    </row>
    <row r="56" spans="1:17" x14ac:dyDescent="0.25">
      <c r="E56" s="14"/>
      <c r="F56" s="14"/>
      <c r="G56" s="99"/>
      <c r="H56" s="99"/>
      <c r="I56" s="99"/>
      <c r="J56" s="99"/>
      <c r="K56" s="14"/>
      <c r="L56" s="14"/>
      <c r="M56" s="14"/>
      <c r="N56" s="14"/>
      <c r="O56" s="14"/>
      <c r="P56" s="14"/>
    </row>
    <row r="57" spans="1:17" x14ac:dyDescent="0.25">
      <c r="E57" s="14"/>
      <c r="F57" s="14"/>
      <c r="G57" s="99"/>
      <c r="H57" s="99"/>
      <c r="I57" s="99"/>
      <c r="J57" s="99"/>
      <c r="K57" s="14"/>
      <c r="L57" s="14"/>
      <c r="M57" s="14"/>
      <c r="N57" s="14"/>
      <c r="O57" s="14"/>
      <c r="P57" s="14"/>
    </row>
    <row r="58" spans="1:17" x14ac:dyDescent="0.25">
      <c r="B58" s="15"/>
      <c r="E58" s="14"/>
      <c r="F58" s="14"/>
      <c r="G58" s="99"/>
      <c r="H58" s="99"/>
      <c r="I58" s="99"/>
      <c r="J58" s="99"/>
      <c r="K58" s="14"/>
      <c r="L58" s="14"/>
      <c r="M58" s="14"/>
      <c r="N58" s="14"/>
      <c r="O58" s="14"/>
      <c r="P58" s="14"/>
    </row>
    <row r="59" spans="1:17" x14ac:dyDescent="0.25">
      <c r="E59" s="14"/>
      <c r="F59" s="14"/>
      <c r="G59" s="99"/>
      <c r="H59" s="99"/>
      <c r="I59" s="99"/>
      <c r="J59" s="99"/>
      <c r="K59" s="14"/>
      <c r="L59" s="14"/>
      <c r="M59" s="14"/>
      <c r="N59" s="14"/>
      <c r="O59" s="14"/>
      <c r="P59" s="14"/>
    </row>
    <row r="60" spans="1:17" x14ac:dyDescent="0.25">
      <c r="B60" s="15"/>
      <c r="E60" s="14"/>
      <c r="F60" s="14"/>
      <c r="G60" s="99"/>
      <c r="H60" s="99"/>
      <c r="I60" s="99"/>
      <c r="J60" s="99"/>
      <c r="K60" s="14"/>
      <c r="L60" s="14"/>
      <c r="M60" s="14"/>
      <c r="N60" s="14"/>
      <c r="O60" s="14"/>
      <c r="P60" s="14"/>
    </row>
    <row r="61" spans="1:17" x14ac:dyDescent="0.25">
      <c r="E61" s="14"/>
      <c r="F61" s="14"/>
      <c r="G61" s="99"/>
      <c r="H61" s="99"/>
      <c r="I61" s="99"/>
      <c r="J61" s="99"/>
      <c r="K61" s="14"/>
      <c r="L61" s="14"/>
      <c r="M61" s="14"/>
      <c r="N61" s="14"/>
      <c r="O61" s="14"/>
      <c r="P61" s="14"/>
      <c r="Q61" s="14"/>
    </row>
    <row r="62" spans="1:17" x14ac:dyDescent="0.25">
      <c r="B62" s="15"/>
      <c r="C62" s="16"/>
      <c r="P62" s="23"/>
      <c r="Q62" s="23"/>
    </row>
    <row r="63" spans="1:17" x14ac:dyDescent="0.25">
      <c r="B63" s="15"/>
      <c r="C63" s="16"/>
      <c r="P63" s="23"/>
      <c r="Q63" s="23"/>
    </row>
    <row r="64" spans="1:17" x14ac:dyDescent="0.25">
      <c r="B64" s="15"/>
      <c r="C64" s="16"/>
      <c r="P64" s="23"/>
      <c r="Q64" s="23"/>
    </row>
    <row r="65" spans="16:17" x14ac:dyDescent="0.25">
      <c r="P65" s="23"/>
      <c r="Q65" s="23"/>
    </row>
    <row r="66" spans="16:17" x14ac:dyDescent="0.25">
      <c r="P66" s="23"/>
      <c r="Q66" s="23"/>
    </row>
    <row r="67" spans="16:17" x14ac:dyDescent="0.25">
      <c r="P67" s="23"/>
      <c r="Q67" s="23"/>
    </row>
    <row r="68" spans="16:17" x14ac:dyDescent="0.25">
      <c r="P68" s="23"/>
      <c r="Q68" s="23"/>
    </row>
    <row r="69" spans="16:17" x14ac:dyDescent="0.25">
      <c r="P69" s="23"/>
      <c r="Q69" s="23"/>
    </row>
    <row r="70" spans="16:17" x14ac:dyDescent="0.25">
      <c r="P70" s="23"/>
      <c r="Q70" s="23"/>
    </row>
    <row r="71" spans="16:17" x14ac:dyDescent="0.25">
      <c r="P71" s="23"/>
      <c r="Q71" s="23"/>
    </row>
    <row r="72" spans="16:17" x14ac:dyDescent="0.25">
      <c r="P72" s="23"/>
      <c r="Q72" s="23"/>
    </row>
    <row r="73" spans="16:17" x14ac:dyDescent="0.25">
      <c r="P73" s="23"/>
      <c r="Q73" s="23"/>
    </row>
    <row r="74" spans="16:17" x14ac:dyDescent="0.25">
      <c r="P74" s="23"/>
      <c r="Q74" s="23"/>
    </row>
    <row r="75" spans="16:17" x14ac:dyDescent="0.25">
      <c r="P75" s="23"/>
      <c r="Q75" s="23"/>
    </row>
    <row r="76" spans="16:17" x14ac:dyDescent="0.25">
      <c r="P76" s="23"/>
      <c r="Q76" s="23"/>
    </row>
    <row r="77" spans="16:17" x14ac:dyDescent="0.25">
      <c r="P77" s="23"/>
      <c r="Q77" s="23"/>
    </row>
    <row r="78" spans="16:17" x14ac:dyDescent="0.25">
      <c r="P78" s="23"/>
      <c r="Q78" s="23"/>
    </row>
    <row r="79" spans="16:17" x14ac:dyDescent="0.25">
      <c r="P79" s="23"/>
      <c r="Q79" s="23"/>
    </row>
    <row r="80" spans="16:17" x14ac:dyDescent="0.25">
      <c r="P80" s="23"/>
      <c r="Q80" s="23"/>
    </row>
    <row r="81" spans="16:17" x14ac:dyDescent="0.25">
      <c r="P81" s="23"/>
      <c r="Q81" s="23"/>
    </row>
    <row r="82" spans="16:17" x14ac:dyDescent="0.25">
      <c r="P82" s="23"/>
      <c r="Q82" s="23"/>
    </row>
    <row r="83" spans="16:17" x14ac:dyDescent="0.25">
      <c r="P83" s="23"/>
      <c r="Q83" s="23"/>
    </row>
    <row r="84" spans="16:17" x14ac:dyDescent="0.25">
      <c r="P84" s="23"/>
      <c r="Q84" s="23"/>
    </row>
    <row r="85" spans="16:17" x14ac:dyDescent="0.25">
      <c r="P85" s="23"/>
      <c r="Q85" s="23"/>
    </row>
    <row r="86" spans="16:17" x14ac:dyDescent="0.25">
      <c r="P86" s="23"/>
      <c r="Q86" s="23"/>
    </row>
    <row r="87" spans="16:17" x14ac:dyDescent="0.25">
      <c r="P87" s="23"/>
      <c r="Q87" s="23"/>
    </row>
    <row r="88" spans="16:17" x14ac:dyDescent="0.25">
      <c r="P88" s="23"/>
      <c r="Q88" s="23"/>
    </row>
    <row r="89" spans="16:17" x14ac:dyDescent="0.25">
      <c r="P89" s="23"/>
      <c r="Q89" s="23"/>
    </row>
    <row r="90" spans="16:17" x14ac:dyDescent="0.25">
      <c r="P90" s="23"/>
      <c r="Q90" s="23"/>
    </row>
    <row r="91" spans="16:17" x14ac:dyDescent="0.25">
      <c r="P91" s="23"/>
      <c r="Q91" s="23"/>
    </row>
    <row r="92" spans="16:17" x14ac:dyDescent="0.25">
      <c r="P92" s="23"/>
      <c r="Q92" s="23"/>
    </row>
    <row r="93" spans="16:17" x14ac:dyDescent="0.25">
      <c r="P93" s="23"/>
      <c r="Q93" s="23"/>
    </row>
    <row r="94" spans="16:17" x14ac:dyDescent="0.25">
      <c r="P94" s="23"/>
      <c r="Q94" s="23"/>
    </row>
    <row r="95" spans="16:17" x14ac:dyDescent="0.25">
      <c r="P95" s="23"/>
      <c r="Q95" s="23"/>
    </row>
    <row r="96" spans="16:17" x14ac:dyDescent="0.25">
      <c r="P96" s="23"/>
      <c r="Q96" s="23"/>
    </row>
    <row r="97" spans="16:17" x14ac:dyDescent="0.25">
      <c r="P97" s="23"/>
      <c r="Q97" s="23"/>
    </row>
    <row r="98" spans="16:17" x14ac:dyDescent="0.25">
      <c r="P98" s="23"/>
      <c r="Q98" s="23"/>
    </row>
    <row r="99" spans="16:17" x14ac:dyDescent="0.25">
      <c r="P99" s="23"/>
      <c r="Q99" s="23"/>
    </row>
    <row r="100" spans="16:17" x14ac:dyDescent="0.25">
      <c r="P100" s="23"/>
      <c r="Q100" s="23"/>
    </row>
    <row r="101" spans="16:17" x14ac:dyDescent="0.25">
      <c r="P101" s="23"/>
      <c r="Q101" s="23"/>
    </row>
    <row r="102" spans="16:17" x14ac:dyDescent="0.25">
      <c r="P102" s="23"/>
      <c r="Q102" s="23"/>
    </row>
    <row r="103" spans="16:17" x14ac:dyDescent="0.25">
      <c r="P103" s="23"/>
      <c r="Q103" s="23"/>
    </row>
    <row r="104" spans="16:17" x14ac:dyDescent="0.25">
      <c r="P104" s="23"/>
      <c r="Q104" s="23"/>
    </row>
    <row r="105" spans="16:17" x14ac:dyDescent="0.25">
      <c r="P105" s="23"/>
      <c r="Q105" s="23"/>
    </row>
    <row r="106" spans="16:17" x14ac:dyDescent="0.25">
      <c r="P106" s="23"/>
      <c r="Q106" s="23"/>
    </row>
    <row r="107" spans="16:17" x14ac:dyDescent="0.25">
      <c r="P107" s="23"/>
      <c r="Q107" s="23"/>
    </row>
    <row r="108" spans="16:17" x14ac:dyDescent="0.25">
      <c r="P108" s="23"/>
      <c r="Q108" s="23"/>
    </row>
    <row r="109" spans="16:17" x14ac:dyDescent="0.25">
      <c r="P109" s="23"/>
      <c r="Q109" s="23"/>
    </row>
    <row r="110" spans="16:17" x14ac:dyDescent="0.25">
      <c r="P110" s="23"/>
      <c r="Q110" s="23"/>
    </row>
    <row r="111" spans="16:17" x14ac:dyDescent="0.25">
      <c r="P111" s="23"/>
      <c r="Q111" s="23"/>
    </row>
  </sheetData>
  <autoFilter ref="A3:Q35"/>
  <mergeCells count="10">
    <mergeCell ref="A35:F35"/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2" zoomScaleNormal="100" workbookViewId="0">
      <selection activeCell="J17" sqref="J17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27.5703125" style="1" customWidth="1"/>
    <col min="5" max="5" width="40.7109375" style="1" customWidth="1"/>
    <col min="6" max="6" width="21.5703125" style="1" customWidth="1"/>
    <col min="7" max="7" width="17.140625" style="43" customWidth="1"/>
    <col min="8" max="8" width="17.42578125" style="43" customWidth="1"/>
    <col min="9" max="9" width="16.85546875" style="43" customWidth="1"/>
    <col min="10" max="10" width="17.7109375" style="43" customWidth="1"/>
    <col min="11" max="16384" width="9.140625" style="1"/>
  </cols>
  <sheetData>
    <row r="1" spans="1:10" ht="57.6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</row>
    <row r="2" spans="1:10" ht="39" customHeight="1" x14ac:dyDescent="0.25">
      <c r="A2" s="27" t="s">
        <v>16</v>
      </c>
      <c r="B2" s="27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37" t="s">
        <v>5</v>
      </c>
      <c r="H2" s="37" t="s">
        <v>6</v>
      </c>
      <c r="I2" s="37" t="s">
        <v>7</v>
      </c>
      <c r="J2" s="37" t="s">
        <v>8</v>
      </c>
    </row>
    <row r="3" spans="1:10" ht="31.5" x14ac:dyDescent="0.25">
      <c r="A3" s="111" t="s">
        <v>27</v>
      </c>
      <c r="B3" s="25">
        <v>3</v>
      </c>
      <c r="C3" s="3">
        <v>1</v>
      </c>
      <c r="D3" s="5" t="s">
        <v>29</v>
      </c>
      <c r="E3" s="5" t="s">
        <v>30</v>
      </c>
      <c r="F3" s="5" t="s">
        <v>31</v>
      </c>
      <c r="G3" s="44">
        <v>162424.12</v>
      </c>
      <c r="H3" s="39">
        <v>162313.81</v>
      </c>
      <c r="I3" s="39">
        <v>154198.12</v>
      </c>
      <c r="J3" s="39">
        <f>H3*0.85</f>
        <v>137966.73850000001</v>
      </c>
    </row>
    <row r="4" spans="1:10" ht="31.5" x14ac:dyDescent="0.25">
      <c r="A4" s="112"/>
      <c r="B4" s="25">
        <v>3</v>
      </c>
      <c r="C4" s="3">
        <v>2</v>
      </c>
      <c r="D4" s="3" t="s">
        <v>32</v>
      </c>
      <c r="E4" s="3" t="s">
        <v>33</v>
      </c>
      <c r="F4" s="3" t="s">
        <v>34</v>
      </c>
      <c r="G4" s="45">
        <v>499966.2</v>
      </c>
      <c r="H4" s="41">
        <v>493550.95</v>
      </c>
      <c r="I4" s="39">
        <v>468873.4</v>
      </c>
      <c r="J4" s="39">
        <f t="shared" ref="J4:J5" si="0">H4*0.85</f>
        <v>419518.3075</v>
      </c>
    </row>
    <row r="5" spans="1:10" x14ac:dyDescent="0.25">
      <c r="A5" s="118"/>
      <c r="B5" s="25">
        <v>3</v>
      </c>
      <c r="C5" s="3">
        <v>3</v>
      </c>
      <c r="D5" s="5" t="s">
        <v>35</v>
      </c>
      <c r="E5" s="5" t="s">
        <v>36</v>
      </c>
      <c r="F5" s="5" t="s">
        <v>37</v>
      </c>
      <c r="G5" s="39">
        <v>671563.32</v>
      </c>
      <c r="H5" s="39">
        <v>671563.32</v>
      </c>
      <c r="I5" s="39">
        <v>637985.15</v>
      </c>
      <c r="J5" s="39">
        <f t="shared" si="0"/>
        <v>570828.82199999993</v>
      </c>
    </row>
    <row r="6" spans="1:10" x14ac:dyDescent="0.25">
      <c r="A6" s="109" t="s">
        <v>9</v>
      </c>
      <c r="B6" s="109"/>
      <c r="C6" s="109"/>
      <c r="D6" s="109"/>
      <c r="E6" s="109"/>
      <c r="F6" s="109"/>
      <c r="G6" s="39">
        <f>SUM(G3:G5)</f>
        <v>1333953.6400000001</v>
      </c>
      <c r="H6" s="39">
        <f>SUM(H3:H5)</f>
        <v>1327428.08</v>
      </c>
      <c r="I6" s="39">
        <f>SUM(I3:I5)</f>
        <v>1261056.67</v>
      </c>
      <c r="J6" s="39">
        <f>SUM(J3:J5)</f>
        <v>1128313.8679999998</v>
      </c>
    </row>
    <row r="7" spans="1:10" ht="15.75" customHeight="1" x14ac:dyDescent="0.25">
      <c r="A7" s="12"/>
      <c r="B7" s="12"/>
      <c r="C7" s="12"/>
      <c r="D7" s="12"/>
      <c r="E7" s="12"/>
      <c r="F7" s="12"/>
      <c r="G7" s="46"/>
      <c r="H7" s="46"/>
      <c r="I7" s="46"/>
    </row>
    <row r="8" spans="1:10" ht="15.75" customHeight="1" x14ac:dyDescent="0.25">
      <c r="A8" s="12"/>
      <c r="B8" s="12"/>
      <c r="C8" s="12"/>
      <c r="D8" s="12"/>
      <c r="E8" s="12"/>
      <c r="F8" s="12"/>
      <c r="G8" s="46"/>
      <c r="H8" s="46"/>
      <c r="I8" s="46"/>
    </row>
    <row r="9" spans="1:10" x14ac:dyDescent="0.25">
      <c r="A9" s="9"/>
      <c r="B9" s="9"/>
      <c r="C9" s="9"/>
      <c r="D9" s="9"/>
      <c r="E9" s="9"/>
      <c r="F9" s="9"/>
      <c r="G9" s="42"/>
      <c r="H9" s="42"/>
      <c r="I9" s="42"/>
    </row>
    <row r="11" spans="1:10" ht="31.5" x14ac:dyDescent="0.25">
      <c r="A11" s="29" t="s">
        <v>10</v>
      </c>
      <c r="B11" s="29" t="s">
        <v>0</v>
      </c>
      <c r="C11" s="29" t="s">
        <v>1</v>
      </c>
      <c r="D11" s="30" t="s">
        <v>2</v>
      </c>
      <c r="E11" s="29" t="s">
        <v>3</v>
      </c>
      <c r="F11" s="30" t="s">
        <v>4</v>
      </c>
      <c r="G11" s="47" t="s">
        <v>5</v>
      </c>
      <c r="H11" s="47" t="s">
        <v>11</v>
      </c>
      <c r="I11" s="47" t="s">
        <v>12</v>
      </c>
    </row>
    <row r="12" spans="1:10" ht="47.25" x14ac:dyDescent="0.25">
      <c r="A12" s="111" t="s">
        <v>27</v>
      </c>
      <c r="B12" s="5">
        <v>3</v>
      </c>
      <c r="C12" s="5">
        <v>1</v>
      </c>
      <c r="D12" s="5" t="s">
        <v>38</v>
      </c>
      <c r="E12" s="5" t="s">
        <v>39</v>
      </c>
      <c r="F12" s="5" t="s">
        <v>40</v>
      </c>
      <c r="G12" s="48">
        <v>762379.3</v>
      </c>
      <c r="H12" s="44">
        <f>ROUND(G12*0.95,2)</f>
        <v>724260.34</v>
      </c>
      <c r="I12" s="44">
        <f>ROUND(G12*0.85,2)</f>
        <v>648022.41</v>
      </c>
    </row>
    <row r="13" spans="1:10" ht="47.25" x14ac:dyDescent="0.25">
      <c r="A13" s="112"/>
      <c r="B13" s="25">
        <v>3</v>
      </c>
      <c r="C13" s="25">
        <v>2</v>
      </c>
      <c r="D13" s="5" t="s">
        <v>41</v>
      </c>
      <c r="E13" s="5" t="s">
        <v>42</v>
      </c>
      <c r="F13" s="5" t="s">
        <v>43</v>
      </c>
      <c r="G13" s="48">
        <v>464620.06</v>
      </c>
      <c r="H13" s="44">
        <f t="shared" ref="H13:H14" si="1">ROUND(G13*0.95,2)</f>
        <v>441389.06</v>
      </c>
      <c r="I13" s="44">
        <f t="shared" ref="I13:I14" si="2">ROUND(G13*0.85,2)</f>
        <v>394927.05</v>
      </c>
    </row>
    <row r="14" spans="1:10" ht="35.25" customHeight="1" x14ac:dyDescent="0.25">
      <c r="A14" s="118"/>
      <c r="B14" s="25">
        <v>3</v>
      </c>
      <c r="C14" s="25">
        <v>3</v>
      </c>
      <c r="D14" s="5" t="s">
        <v>44</v>
      </c>
      <c r="E14" s="5" t="s">
        <v>45</v>
      </c>
      <c r="F14" s="5" t="s">
        <v>46</v>
      </c>
      <c r="G14" s="48">
        <v>1053937.56</v>
      </c>
      <c r="H14" s="44">
        <f t="shared" si="1"/>
        <v>1001240.68</v>
      </c>
      <c r="I14" s="44">
        <f t="shared" si="2"/>
        <v>895846.93</v>
      </c>
    </row>
    <row r="15" spans="1:10" s="20" customFormat="1" x14ac:dyDescent="0.25">
      <c r="A15" s="119" t="s">
        <v>9</v>
      </c>
      <c r="B15" s="119"/>
      <c r="C15" s="119"/>
      <c r="D15" s="119"/>
      <c r="E15" s="119"/>
      <c r="F15" s="119"/>
      <c r="G15" s="39">
        <f>SUM(G12:G14)</f>
        <v>2280936.92</v>
      </c>
      <c r="H15" s="39">
        <f t="shared" ref="H15:I15" si="3">SUM(H12:H14)</f>
        <v>2166890.08</v>
      </c>
      <c r="I15" s="39">
        <f t="shared" si="3"/>
        <v>1938796.3900000001</v>
      </c>
      <c r="J15" s="51"/>
    </row>
  </sheetData>
  <mergeCells count="5">
    <mergeCell ref="A12:A14"/>
    <mergeCell ref="A15:F15"/>
    <mergeCell ref="A1:I1"/>
    <mergeCell ref="A3:A5"/>
    <mergeCell ref="A6:F6"/>
  </mergeCells>
  <pageMargins left="0.25" right="0.25" top="0.75" bottom="0.75" header="0.3" footer="0.3"/>
  <pageSetup paperSize="9" scale="4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Normal="100" workbookViewId="0">
      <selection activeCell="K16" sqref="K16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21.28515625" style="1" customWidth="1"/>
    <col min="5" max="5" width="40.7109375" style="1" customWidth="1"/>
    <col min="6" max="6" width="21.5703125" style="1" customWidth="1"/>
    <col min="7" max="7" width="15.85546875" style="43" customWidth="1"/>
    <col min="8" max="9" width="16" style="43" bestFit="1" customWidth="1"/>
    <col min="10" max="10" width="16.42578125" style="43" bestFit="1" customWidth="1"/>
    <col min="11" max="16384" width="9.140625" style="1"/>
  </cols>
  <sheetData>
    <row r="1" spans="1:10" ht="57.6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</row>
    <row r="2" spans="1:10" ht="30" customHeight="1" x14ac:dyDescent="0.25">
      <c r="A2" s="27" t="s">
        <v>16</v>
      </c>
      <c r="B2" s="27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37" t="s">
        <v>5</v>
      </c>
      <c r="H2" s="37" t="s">
        <v>6</v>
      </c>
      <c r="I2" s="37" t="s">
        <v>7</v>
      </c>
      <c r="J2" s="37" t="s">
        <v>8</v>
      </c>
    </row>
    <row r="3" spans="1:10" ht="62.25" customHeight="1" x14ac:dyDescent="0.25">
      <c r="A3" s="111" t="s">
        <v>26</v>
      </c>
      <c r="B3" s="25">
        <v>3</v>
      </c>
      <c r="C3" s="3">
        <v>1</v>
      </c>
      <c r="D3" s="25" t="s">
        <v>94</v>
      </c>
      <c r="E3" s="25" t="s">
        <v>123</v>
      </c>
      <c r="F3" s="25" t="s">
        <v>103</v>
      </c>
      <c r="G3" s="39">
        <v>1616215.78</v>
      </c>
      <c r="H3" s="39">
        <v>1616215.78</v>
      </c>
      <c r="I3" s="39">
        <v>1535404.99</v>
      </c>
      <c r="J3" s="45">
        <f>H3*0.85</f>
        <v>1373783.4129999999</v>
      </c>
    </row>
    <row r="4" spans="1:10" ht="47.25" customHeight="1" x14ac:dyDescent="0.25">
      <c r="A4" s="112"/>
      <c r="B4" s="25">
        <v>3</v>
      </c>
      <c r="C4" s="3">
        <v>2</v>
      </c>
      <c r="D4" s="25" t="s">
        <v>80</v>
      </c>
      <c r="E4" s="25" t="s">
        <v>109</v>
      </c>
      <c r="F4" s="25" t="s">
        <v>97</v>
      </c>
      <c r="G4" s="45">
        <v>101685.84</v>
      </c>
      <c r="H4" s="39">
        <v>101685.84</v>
      </c>
      <c r="I4" s="39">
        <v>96601.55</v>
      </c>
      <c r="J4" s="45">
        <f>H4*0.85</f>
        <v>86432.963999999993</v>
      </c>
    </row>
    <row r="5" spans="1:10" x14ac:dyDescent="0.25">
      <c r="A5" s="109" t="s">
        <v>9</v>
      </c>
      <c r="B5" s="109"/>
      <c r="C5" s="109"/>
      <c r="D5" s="109"/>
      <c r="E5" s="109"/>
      <c r="F5" s="109"/>
      <c r="G5" s="39">
        <f>SUM(G3:G4)</f>
        <v>1717901.62</v>
      </c>
      <c r="H5" s="39">
        <f>SUM(H3:H4)</f>
        <v>1717901.62</v>
      </c>
      <c r="I5" s="39">
        <f>SUM(I3:I4)</f>
        <v>1632006.54</v>
      </c>
      <c r="J5" s="45">
        <f>SUM(J3:J4)</f>
        <v>1460216.3769999999</v>
      </c>
    </row>
    <row r="6" spans="1:10" ht="15.75" customHeight="1" x14ac:dyDescent="0.25">
      <c r="A6" s="12"/>
      <c r="B6" s="12"/>
      <c r="C6" s="12"/>
      <c r="D6" s="12"/>
      <c r="E6" s="12"/>
      <c r="F6" s="12"/>
      <c r="G6" s="40"/>
      <c r="H6" s="40"/>
      <c r="I6" s="40"/>
      <c r="J6" s="1"/>
    </row>
    <row r="7" spans="1:10" ht="15.75" customHeight="1" x14ac:dyDescent="0.25">
      <c r="A7" s="12"/>
      <c r="B7" s="12"/>
      <c r="C7" s="12"/>
      <c r="D7" s="12"/>
      <c r="E7" s="12"/>
      <c r="F7" s="12"/>
      <c r="G7" s="46"/>
      <c r="H7" s="46"/>
      <c r="I7" s="46"/>
      <c r="J7" s="1"/>
    </row>
    <row r="8" spans="1:10" x14ac:dyDescent="0.25">
      <c r="J8" s="1"/>
    </row>
    <row r="9" spans="1:10" ht="26.25" customHeight="1" x14ac:dyDescent="0.25">
      <c r="A9" s="33" t="s">
        <v>15</v>
      </c>
      <c r="B9" s="33" t="s">
        <v>0</v>
      </c>
      <c r="C9" s="33" t="s">
        <v>1</v>
      </c>
      <c r="D9" s="34" t="s">
        <v>2</v>
      </c>
      <c r="E9" s="33" t="s">
        <v>3</v>
      </c>
      <c r="F9" s="34" t="s">
        <v>4</v>
      </c>
      <c r="G9" s="49" t="s">
        <v>5</v>
      </c>
      <c r="H9" s="49" t="s">
        <v>11</v>
      </c>
      <c r="I9" s="49" t="s">
        <v>12</v>
      </c>
    </row>
    <row r="10" spans="1:10" ht="31.5" x14ac:dyDescent="0.25">
      <c r="A10" s="35" t="s">
        <v>26</v>
      </c>
      <c r="B10" s="25">
        <v>3</v>
      </c>
      <c r="C10" s="3">
        <v>1</v>
      </c>
      <c r="D10" s="25" t="s">
        <v>95</v>
      </c>
      <c r="E10" s="25" t="s">
        <v>124</v>
      </c>
      <c r="F10" s="25" t="s">
        <v>104</v>
      </c>
      <c r="G10" s="39">
        <v>1485915.82</v>
      </c>
      <c r="H10" s="39">
        <v>1411620.03</v>
      </c>
      <c r="I10" s="39">
        <f>G10*0.85</f>
        <v>1263028.4469999999</v>
      </c>
    </row>
    <row r="11" spans="1:10" x14ac:dyDescent="0.25">
      <c r="A11" s="109" t="s">
        <v>9</v>
      </c>
      <c r="B11" s="109"/>
      <c r="C11" s="109"/>
      <c r="D11" s="109"/>
      <c r="E11" s="109"/>
      <c r="F11" s="109"/>
      <c r="G11" s="39">
        <f>SUM(G10)</f>
        <v>1485915.82</v>
      </c>
      <c r="H11" s="39">
        <f>SUM(H10)</f>
        <v>1411620.03</v>
      </c>
      <c r="I11" s="39">
        <f>SUM(I10)</f>
        <v>1263028.4469999999</v>
      </c>
    </row>
    <row r="12" spans="1:10" x14ac:dyDescent="0.25">
      <c r="A12" s="9"/>
      <c r="B12" s="9"/>
      <c r="C12" s="9"/>
      <c r="D12" s="9"/>
      <c r="E12" s="9"/>
      <c r="F12" s="9"/>
      <c r="G12" s="42"/>
      <c r="H12" s="42"/>
      <c r="I12" s="42"/>
    </row>
    <row r="13" spans="1:10" x14ac:dyDescent="0.25">
      <c r="A13" s="9"/>
      <c r="B13" s="9"/>
      <c r="C13" s="9"/>
      <c r="D13" s="9"/>
      <c r="E13" s="9"/>
      <c r="F13" s="9"/>
      <c r="G13" s="42"/>
      <c r="H13" s="42"/>
      <c r="I13" s="42"/>
    </row>
  </sheetData>
  <mergeCells count="4">
    <mergeCell ref="A11:F11"/>
    <mergeCell ref="A1:I1"/>
    <mergeCell ref="A3:A4"/>
    <mergeCell ref="A5:F5"/>
  </mergeCell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Normal="100" workbookViewId="0">
      <selection activeCell="D17" sqref="D17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23" style="1" customWidth="1"/>
    <col min="5" max="5" width="40.7109375" style="1" customWidth="1"/>
    <col min="6" max="6" width="21.5703125" style="1" customWidth="1"/>
    <col min="7" max="7" width="15.85546875" style="43" customWidth="1"/>
    <col min="8" max="8" width="14.7109375" style="43" customWidth="1"/>
    <col min="9" max="9" width="15.42578125" style="43" customWidth="1"/>
    <col min="10" max="10" width="13" style="43" customWidth="1"/>
    <col min="11" max="16384" width="9.140625" style="1"/>
  </cols>
  <sheetData>
    <row r="1" spans="1:10" ht="57.6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</row>
    <row r="2" spans="1:10" ht="31.5" x14ac:dyDescent="0.25">
      <c r="A2" s="27" t="s">
        <v>130</v>
      </c>
      <c r="B2" s="27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37" t="s">
        <v>5</v>
      </c>
      <c r="H2" s="37" t="s">
        <v>6</v>
      </c>
      <c r="I2" s="37" t="s">
        <v>7</v>
      </c>
      <c r="J2" s="37" t="s">
        <v>8</v>
      </c>
    </row>
    <row r="3" spans="1:10" ht="31.5" x14ac:dyDescent="0.25">
      <c r="A3" s="36" t="s">
        <v>18</v>
      </c>
      <c r="B3" s="25">
        <v>3</v>
      </c>
      <c r="C3" s="3">
        <v>1</v>
      </c>
      <c r="D3" s="11" t="s">
        <v>83</v>
      </c>
      <c r="E3" s="25" t="s">
        <v>112</v>
      </c>
      <c r="F3" s="25" t="s">
        <v>70</v>
      </c>
      <c r="G3" s="38">
        <v>909925.4</v>
      </c>
      <c r="H3" s="45">
        <v>907825.29</v>
      </c>
      <c r="I3" s="45">
        <f>H3*0.95</f>
        <v>862434.02549999999</v>
      </c>
      <c r="J3" s="45">
        <f>H3*0.5</f>
        <v>453912.64500000002</v>
      </c>
    </row>
    <row r="4" spans="1:10" x14ac:dyDescent="0.25">
      <c r="A4" s="109" t="s">
        <v>9</v>
      </c>
      <c r="B4" s="109"/>
      <c r="C4" s="109"/>
      <c r="D4" s="109"/>
      <c r="E4" s="109"/>
      <c r="F4" s="109"/>
      <c r="G4" s="39"/>
      <c r="H4" s="39"/>
      <c r="I4" s="39">
        <f>SUM(I3)</f>
        <v>862434.02549999999</v>
      </c>
      <c r="J4" s="45">
        <f>SUM(J3)</f>
        <v>453912.64500000002</v>
      </c>
    </row>
    <row r="5" spans="1:10" ht="15.75" customHeight="1" x14ac:dyDescent="0.25">
      <c r="A5" s="12"/>
      <c r="B5" s="12"/>
      <c r="C5" s="12"/>
      <c r="D5" s="12"/>
      <c r="E5" s="12"/>
      <c r="F5" s="12"/>
      <c r="G5" s="40"/>
      <c r="H5" s="40"/>
      <c r="I5" s="40"/>
    </row>
    <row r="6" spans="1:10" ht="15.75" customHeight="1" x14ac:dyDescent="0.25">
      <c r="A6" s="12"/>
      <c r="B6" s="12"/>
      <c r="C6" s="12"/>
      <c r="D6" s="12"/>
      <c r="E6" s="12"/>
      <c r="F6" s="12"/>
      <c r="G6" s="40"/>
      <c r="H6" s="40"/>
      <c r="I6" s="40"/>
    </row>
    <row r="8" spans="1:10" ht="31.5" x14ac:dyDescent="0.25">
      <c r="A8" s="84" t="s">
        <v>132</v>
      </c>
      <c r="B8" s="29" t="s">
        <v>0</v>
      </c>
      <c r="C8" s="29" t="s">
        <v>1</v>
      </c>
      <c r="D8" s="30" t="s">
        <v>2</v>
      </c>
      <c r="E8" s="29" t="s">
        <v>3</v>
      </c>
      <c r="F8" s="30" t="s">
        <v>4</v>
      </c>
      <c r="G8" s="47" t="s">
        <v>5</v>
      </c>
      <c r="H8" s="47" t="s">
        <v>11</v>
      </c>
      <c r="I8" s="47" t="s">
        <v>12</v>
      </c>
    </row>
    <row r="9" spans="1:10" ht="31.5" x14ac:dyDescent="0.25">
      <c r="A9" s="36" t="s">
        <v>134</v>
      </c>
      <c r="B9" s="25">
        <v>3</v>
      </c>
      <c r="C9" s="25">
        <v>1</v>
      </c>
      <c r="D9" s="11" t="s">
        <v>85</v>
      </c>
      <c r="E9" s="25" t="s">
        <v>114</v>
      </c>
      <c r="F9" s="25" t="s">
        <v>99</v>
      </c>
      <c r="G9" s="41">
        <v>749920.33</v>
      </c>
      <c r="H9" s="39">
        <f>G9*0.95</f>
        <v>712424.31349999993</v>
      </c>
      <c r="I9" s="39">
        <f>G9*0.5</f>
        <v>374960.16499999998</v>
      </c>
    </row>
    <row r="10" spans="1:10" ht="22.5" customHeight="1" x14ac:dyDescent="0.25">
      <c r="A10" s="109" t="s">
        <v>9</v>
      </c>
      <c r="B10" s="109"/>
      <c r="C10" s="109"/>
      <c r="D10" s="109"/>
      <c r="E10" s="109"/>
      <c r="F10" s="109"/>
      <c r="G10" s="39">
        <f>G9</f>
        <v>749920.33</v>
      </c>
      <c r="H10" s="39">
        <f>H9</f>
        <v>712424.31349999993</v>
      </c>
      <c r="I10" s="39">
        <f>I9</f>
        <v>374960.16499999998</v>
      </c>
    </row>
    <row r="11" spans="1:10" x14ac:dyDescent="0.25">
      <c r="A11" s="9"/>
      <c r="B11" s="9"/>
      <c r="C11" s="9"/>
      <c r="D11" s="9"/>
      <c r="E11" s="9"/>
      <c r="F11" s="9"/>
      <c r="G11" s="42"/>
      <c r="H11" s="42"/>
      <c r="I11" s="42"/>
    </row>
    <row r="12" spans="1:10" x14ac:dyDescent="0.25">
      <c r="A12" s="9"/>
      <c r="B12" s="9"/>
      <c r="C12" s="9"/>
      <c r="D12" s="9"/>
      <c r="E12" s="9"/>
      <c r="F12" s="9"/>
      <c r="G12" s="42"/>
      <c r="H12" s="42"/>
      <c r="I12" s="42"/>
    </row>
  </sheetData>
  <mergeCells count="3">
    <mergeCell ref="A10:F10"/>
    <mergeCell ref="A1:I1"/>
    <mergeCell ref="A4:F4"/>
  </mergeCells>
  <pageMargins left="0.25" right="0.25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zoomScaleNormal="100" workbookViewId="0">
      <selection activeCell="G5" sqref="G5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20" style="1" customWidth="1"/>
    <col min="5" max="5" width="40.7109375" style="1" customWidth="1"/>
    <col min="6" max="6" width="21.5703125" style="1" customWidth="1"/>
    <col min="7" max="7" width="15.85546875" style="43" customWidth="1"/>
    <col min="8" max="8" width="14.7109375" style="43" customWidth="1"/>
    <col min="9" max="9" width="15.42578125" style="43" customWidth="1"/>
    <col min="10" max="10" width="21.140625" style="43" customWidth="1"/>
    <col min="11" max="11" width="33.28515625" style="1" customWidth="1"/>
    <col min="12" max="16384" width="9.140625" style="1"/>
  </cols>
  <sheetData>
    <row r="1" spans="1:10" ht="57.6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1.5" x14ac:dyDescent="0.25">
      <c r="A2" s="27" t="s">
        <v>16</v>
      </c>
      <c r="B2" s="27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37" t="s">
        <v>5</v>
      </c>
      <c r="H2" s="37" t="s">
        <v>6</v>
      </c>
      <c r="I2" s="37" t="s">
        <v>7</v>
      </c>
      <c r="J2" s="37" t="s">
        <v>8</v>
      </c>
    </row>
    <row r="3" spans="1:10" ht="47.25" customHeight="1" x14ac:dyDescent="0.25">
      <c r="A3" s="111" t="s">
        <v>20</v>
      </c>
      <c r="B3" s="25">
        <v>3</v>
      </c>
      <c r="C3" s="3">
        <v>1</v>
      </c>
      <c r="D3" s="11" t="s">
        <v>77</v>
      </c>
      <c r="E3" s="25" t="s">
        <v>106</v>
      </c>
      <c r="F3" s="25" t="s">
        <v>64</v>
      </c>
      <c r="G3" s="41">
        <v>223625.92</v>
      </c>
      <c r="H3" s="41">
        <v>223625.92</v>
      </c>
      <c r="I3" s="39">
        <f>H3*0.95</f>
        <v>212444.62400000001</v>
      </c>
      <c r="J3" s="39">
        <f>H3*0.85</f>
        <v>190082.03200000001</v>
      </c>
    </row>
    <row r="4" spans="1:10" ht="48.75" customHeight="1" x14ac:dyDescent="0.25">
      <c r="A4" s="112"/>
      <c r="B4" s="25">
        <v>3</v>
      </c>
      <c r="C4" s="3">
        <v>2</v>
      </c>
      <c r="D4" s="11" t="s">
        <v>78</v>
      </c>
      <c r="E4" s="25" t="s">
        <v>107</v>
      </c>
      <c r="F4" s="25" t="s">
        <v>64</v>
      </c>
      <c r="G4" s="41">
        <v>1433357.02</v>
      </c>
      <c r="H4" s="39">
        <v>1433357.02</v>
      </c>
      <c r="I4" s="39">
        <v>1361689.17</v>
      </c>
      <c r="J4" s="39">
        <f>H4*0.85</f>
        <v>1218353.4669999999</v>
      </c>
    </row>
    <row r="5" spans="1:10" ht="38.25" customHeight="1" x14ac:dyDescent="0.25">
      <c r="A5" s="112"/>
      <c r="B5" s="25">
        <v>3</v>
      </c>
      <c r="C5" s="3">
        <v>3</v>
      </c>
      <c r="D5" s="11" t="s">
        <v>76</v>
      </c>
      <c r="E5" s="25" t="s">
        <v>105</v>
      </c>
      <c r="F5" s="25" t="s">
        <v>64</v>
      </c>
      <c r="G5" s="38">
        <v>260221.64</v>
      </c>
      <c r="H5" s="39">
        <f>G5-4793.8</f>
        <v>255427.84000000003</v>
      </c>
      <c r="I5" s="39">
        <v>242656.45</v>
      </c>
      <c r="J5" s="39">
        <f>H5*0.85</f>
        <v>217113.66400000002</v>
      </c>
    </row>
    <row r="6" spans="1:10" x14ac:dyDescent="0.25">
      <c r="A6" s="109" t="s">
        <v>9</v>
      </c>
      <c r="B6" s="109"/>
      <c r="C6" s="109"/>
      <c r="D6" s="109"/>
      <c r="E6" s="109"/>
      <c r="F6" s="109"/>
      <c r="G6" s="39">
        <f>SUM(G3:G5)</f>
        <v>1917204.58</v>
      </c>
      <c r="H6" s="39">
        <f>SUM(H3:H5)</f>
        <v>1912410.78</v>
      </c>
      <c r="I6" s="39">
        <f>SUM(I3:I5)</f>
        <v>1816790.2439999999</v>
      </c>
      <c r="J6" s="39">
        <f>SUM(J3:J5)</f>
        <v>1625549.1629999999</v>
      </c>
    </row>
    <row r="7" spans="1:10" ht="15.75" customHeight="1" x14ac:dyDescent="0.25">
      <c r="A7" s="12"/>
      <c r="B7" s="12"/>
      <c r="C7" s="12"/>
      <c r="D7" s="12"/>
      <c r="E7" s="12"/>
      <c r="F7" s="12"/>
      <c r="G7" s="46"/>
      <c r="H7" s="46"/>
      <c r="I7" s="46"/>
      <c r="J7" s="40"/>
    </row>
  </sheetData>
  <mergeCells count="3">
    <mergeCell ref="A1:J1"/>
    <mergeCell ref="A3:A5"/>
    <mergeCell ref="A6:F6"/>
  </mergeCells>
  <conditionalFormatting sqref="J7">
    <cfRule type="cellIs" dxfId="4" priority="3" operator="greaterThan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zoomScaleNormal="100" workbookViewId="0">
      <selection activeCell="F8" sqref="F8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20.42578125" style="1" customWidth="1"/>
    <col min="5" max="5" width="40.7109375" style="1" customWidth="1"/>
    <col min="6" max="6" width="21.5703125" style="1" customWidth="1"/>
    <col min="7" max="7" width="15.85546875" style="43" customWidth="1"/>
    <col min="8" max="8" width="14.7109375" style="43" customWidth="1"/>
    <col min="9" max="9" width="15.42578125" style="43" customWidth="1"/>
    <col min="10" max="10" width="21.140625" style="43" customWidth="1"/>
    <col min="11" max="11" width="33.28515625" style="1" customWidth="1"/>
    <col min="12" max="16384" width="9.140625" style="1"/>
  </cols>
  <sheetData>
    <row r="1" spans="1:11" ht="57.6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31.5" x14ac:dyDescent="0.25">
      <c r="A2" s="27" t="s">
        <v>16</v>
      </c>
      <c r="B2" s="27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2"/>
    </row>
    <row r="3" spans="1:11" ht="63" x14ac:dyDescent="0.25">
      <c r="A3" s="36" t="s">
        <v>21</v>
      </c>
      <c r="B3" s="25">
        <v>3</v>
      </c>
      <c r="C3" s="3">
        <v>1</v>
      </c>
      <c r="D3" s="4" t="s">
        <v>82</v>
      </c>
      <c r="E3" s="10" t="s">
        <v>128</v>
      </c>
      <c r="F3" s="4" t="s">
        <v>66</v>
      </c>
      <c r="G3" s="38">
        <v>184864.95</v>
      </c>
      <c r="H3" s="39">
        <v>184864.95</v>
      </c>
      <c r="I3" s="39">
        <v>175621.7</v>
      </c>
      <c r="J3" s="39">
        <f>H3*0.85</f>
        <v>157135.20750000002</v>
      </c>
      <c r="K3" s="2"/>
    </row>
    <row r="4" spans="1:11" x14ac:dyDescent="0.25">
      <c r="A4" s="109" t="s">
        <v>9</v>
      </c>
      <c r="B4" s="109"/>
      <c r="C4" s="109"/>
      <c r="D4" s="109"/>
      <c r="E4" s="109"/>
      <c r="F4" s="109"/>
      <c r="G4" s="39">
        <f>SUM(G3)</f>
        <v>184864.95</v>
      </c>
      <c r="H4" s="39">
        <f>SUM(H3)</f>
        <v>184864.95</v>
      </c>
      <c r="I4" s="39">
        <f>SUM(I3)</f>
        <v>175621.7</v>
      </c>
      <c r="J4" s="39">
        <f>SUM(J3)</f>
        <v>157135.20750000002</v>
      </c>
    </row>
    <row r="5" spans="1:11" ht="14.25" customHeight="1" x14ac:dyDescent="0.25">
      <c r="A5" s="12"/>
      <c r="B5" s="12"/>
      <c r="C5" s="12"/>
      <c r="D5" s="12"/>
      <c r="E5" s="12"/>
      <c r="F5" s="12"/>
      <c r="G5" s="46"/>
      <c r="H5" s="46"/>
      <c r="I5" s="46"/>
      <c r="J5" s="40"/>
    </row>
    <row r="6" spans="1:11" ht="15.75" customHeight="1" x14ac:dyDescent="0.25">
      <c r="K6" s="6"/>
    </row>
    <row r="7" spans="1:11" ht="15.75" customHeight="1" x14ac:dyDescent="0.25"/>
  </sheetData>
  <mergeCells count="2">
    <mergeCell ref="A1:J1"/>
    <mergeCell ref="A4:F4"/>
  </mergeCells>
  <conditionalFormatting sqref="J5">
    <cfRule type="cellIs" dxfId="3" priority="3" operator="greaterThan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zoomScaleNormal="100" workbookViewId="0">
      <selection activeCell="E18" sqref="E18"/>
    </sheetView>
  </sheetViews>
  <sheetFormatPr defaultColWidth="9.140625" defaultRowHeight="15.75" x14ac:dyDescent="0.25"/>
  <cols>
    <col min="1" max="1" width="15.5703125" style="1" customWidth="1"/>
    <col min="2" max="2" width="8.85546875" style="1" customWidth="1"/>
    <col min="3" max="3" width="9.140625" style="1"/>
    <col min="4" max="4" width="21.85546875" style="1" customWidth="1"/>
    <col min="5" max="5" width="54.42578125" style="1" customWidth="1"/>
    <col min="6" max="6" width="21.5703125" style="1" customWidth="1"/>
    <col min="7" max="7" width="15.85546875" style="43" customWidth="1"/>
    <col min="8" max="8" width="14.7109375" style="43" customWidth="1"/>
    <col min="9" max="9" width="15.42578125" style="43" customWidth="1"/>
    <col min="10" max="10" width="21.140625" style="43" customWidth="1"/>
    <col min="11" max="11" width="33.28515625" style="1" customWidth="1"/>
    <col min="12" max="16384" width="9.140625" style="1"/>
  </cols>
  <sheetData>
    <row r="1" spans="1:11" ht="57.6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31.5" x14ac:dyDescent="0.25">
      <c r="A2" s="27" t="s">
        <v>16</v>
      </c>
      <c r="B2" s="27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2"/>
    </row>
    <row r="3" spans="1:11" ht="31.5" x14ac:dyDescent="0.25">
      <c r="A3" s="111" t="s">
        <v>22</v>
      </c>
      <c r="B3" s="25">
        <v>3</v>
      </c>
      <c r="C3" s="3">
        <v>1</v>
      </c>
      <c r="D3" s="25" t="s">
        <v>86</v>
      </c>
      <c r="E3" s="25" t="s">
        <v>115</v>
      </c>
      <c r="F3" s="25" t="s">
        <v>65</v>
      </c>
      <c r="G3" s="39" t="s">
        <v>129</v>
      </c>
      <c r="H3" s="39" t="s">
        <v>129</v>
      </c>
      <c r="I3" s="39">
        <v>76543.539999999994</v>
      </c>
      <c r="J3" s="39">
        <v>68486.33</v>
      </c>
      <c r="K3" s="2"/>
    </row>
    <row r="4" spans="1:11" ht="31.5" x14ac:dyDescent="0.25">
      <c r="A4" s="112"/>
      <c r="B4" s="26">
        <v>3</v>
      </c>
      <c r="C4" s="3">
        <v>2</v>
      </c>
      <c r="D4" s="26" t="s">
        <v>96</v>
      </c>
      <c r="E4" s="26" t="s">
        <v>125</v>
      </c>
      <c r="F4" s="26" t="s">
        <v>68</v>
      </c>
      <c r="G4" s="39">
        <v>962558.09</v>
      </c>
      <c r="H4" s="39">
        <v>962558.09</v>
      </c>
      <c r="I4" s="39">
        <v>914430.19</v>
      </c>
      <c r="J4" s="39">
        <v>818174.3764999999</v>
      </c>
      <c r="K4" s="2"/>
    </row>
    <row r="5" spans="1:11" x14ac:dyDescent="0.25">
      <c r="A5" s="109" t="s">
        <v>9</v>
      </c>
      <c r="B5" s="109"/>
      <c r="C5" s="109"/>
      <c r="D5" s="109"/>
      <c r="E5" s="109"/>
      <c r="F5" s="109"/>
      <c r="G5" s="39">
        <f>SUM(G3:G4)</f>
        <v>962558.09</v>
      </c>
      <c r="H5" s="39">
        <f>SUM(H3:H4)</f>
        <v>962558.09</v>
      </c>
      <c r="I5" s="39">
        <f>SUM(I3:I4)</f>
        <v>990973.73</v>
      </c>
      <c r="J5" s="39">
        <f>SUM(J3:J4)</f>
        <v>886660.70649999985</v>
      </c>
    </row>
    <row r="6" spans="1:11" ht="14.25" customHeight="1" x14ac:dyDescent="0.25">
      <c r="A6" s="12"/>
      <c r="B6" s="12"/>
      <c r="C6" s="12"/>
      <c r="D6" s="12"/>
      <c r="E6" s="12"/>
      <c r="F6" s="12"/>
      <c r="G6" s="46"/>
      <c r="H6" s="46"/>
      <c r="I6" s="46"/>
      <c r="J6" s="40"/>
    </row>
    <row r="7" spans="1:11" ht="15.75" customHeight="1" x14ac:dyDescent="0.25">
      <c r="A7" s="12"/>
      <c r="B7" s="12"/>
      <c r="C7" s="12"/>
      <c r="D7" s="12"/>
      <c r="E7" s="12"/>
      <c r="F7" s="12"/>
      <c r="G7" s="46"/>
      <c r="H7" s="46"/>
      <c r="I7" s="46"/>
      <c r="J7" s="40"/>
    </row>
    <row r="8" spans="1:11" ht="15.75" customHeight="1" x14ac:dyDescent="0.25"/>
    <row r="9" spans="1:11" ht="15.75" customHeight="1" x14ac:dyDescent="0.25"/>
  </sheetData>
  <mergeCells count="3">
    <mergeCell ref="A1:J1"/>
    <mergeCell ref="A3:A4"/>
    <mergeCell ref="A5:F5"/>
  </mergeCells>
  <conditionalFormatting sqref="J6:J7">
    <cfRule type="cellIs" dxfId="2" priority="3" operator="greaterThan">
      <formula>0</formula>
    </cfRule>
  </conditionalFormatting>
  <dataValidations count="1">
    <dataValidation type="textLength" operator="equal" allowBlank="1" showInputMessage="1" showErrorMessage="1" sqref="D3:D4">
      <formula1>13</formula1>
    </dataValidation>
  </dataValidations>
  <pageMargins left="0.25" right="0.25" top="0.75" bottom="0.75" header="0.3" footer="0.3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selection activeCell="E2" sqref="E2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20.140625" style="1" customWidth="1"/>
    <col min="5" max="5" width="40.7109375" style="1" customWidth="1"/>
    <col min="6" max="6" width="21.5703125" style="1" customWidth="1"/>
    <col min="7" max="7" width="15.85546875" style="43" customWidth="1"/>
    <col min="8" max="8" width="14.7109375" style="43" customWidth="1"/>
    <col min="9" max="9" width="15.42578125" style="43" customWidth="1"/>
    <col min="10" max="10" width="21.140625" style="43" customWidth="1"/>
    <col min="11" max="11" width="33.28515625" style="1" customWidth="1"/>
    <col min="12" max="16384" width="9.140625" style="1"/>
  </cols>
  <sheetData>
    <row r="1" spans="1:11" ht="57.6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31.5" x14ac:dyDescent="0.25">
      <c r="A2" s="27" t="s">
        <v>16</v>
      </c>
      <c r="B2" s="27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2"/>
    </row>
    <row r="3" spans="1:11" ht="31.5" x14ac:dyDescent="0.25">
      <c r="A3" s="111" t="s">
        <v>23</v>
      </c>
      <c r="B3" s="13">
        <v>3</v>
      </c>
      <c r="C3" s="3">
        <v>1</v>
      </c>
      <c r="D3" s="13" t="s">
        <v>79</v>
      </c>
      <c r="E3" s="13" t="s">
        <v>108</v>
      </c>
      <c r="F3" s="13" t="s">
        <v>63</v>
      </c>
      <c r="G3" s="45">
        <v>154628.26</v>
      </c>
      <c r="H3" s="39">
        <v>153848.26</v>
      </c>
      <c r="I3" s="39">
        <v>146155.85</v>
      </c>
      <c r="J3" s="39">
        <f>H3*0.85</f>
        <v>130771.02100000001</v>
      </c>
      <c r="K3" s="2"/>
    </row>
    <row r="4" spans="1:11" ht="47.25" x14ac:dyDescent="0.25">
      <c r="A4" s="112"/>
      <c r="B4" s="13">
        <v>3</v>
      </c>
      <c r="C4" s="3">
        <v>2</v>
      </c>
      <c r="D4" s="13" t="s">
        <v>90</v>
      </c>
      <c r="E4" s="13" t="s">
        <v>119</v>
      </c>
      <c r="F4" s="13" t="s">
        <v>101</v>
      </c>
      <c r="G4" s="39">
        <v>580239.06000000006</v>
      </c>
      <c r="H4" s="39">
        <v>580239.06000000006</v>
      </c>
      <c r="I4" s="39">
        <v>580239.06000000006</v>
      </c>
      <c r="J4" s="39">
        <f>H4*0.85</f>
        <v>493203.20100000006</v>
      </c>
      <c r="K4" s="2"/>
    </row>
    <row r="5" spans="1:11" x14ac:dyDescent="0.25">
      <c r="A5" s="109" t="s">
        <v>9</v>
      </c>
      <c r="B5" s="109"/>
      <c r="C5" s="109"/>
      <c r="D5" s="109"/>
      <c r="E5" s="109"/>
      <c r="F5" s="109"/>
      <c r="G5" s="39">
        <f>SUM(G3:G4)</f>
        <v>734867.32000000007</v>
      </c>
      <c r="H5" s="39">
        <f>SUM(H3:H4)</f>
        <v>734087.32000000007</v>
      </c>
      <c r="I5" s="39">
        <f>SUM(I3:I4)</f>
        <v>726394.91</v>
      </c>
      <c r="J5" s="39">
        <f>SUM(J3:J4)</f>
        <v>623974.22200000007</v>
      </c>
    </row>
    <row r="6" spans="1:11" ht="15.75" customHeight="1" x14ac:dyDescent="0.25">
      <c r="A6" s="12"/>
      <c r="B6" s="12"/>
      <c r="C6" s="12"/>
      <c r="D6" s="12"/>
      <c r="E6" s="12"/>
      <c r="F6" s="12"/>
      <c r="G6" s="46"/>
      <c r="H6" s="46"/>
      <c r="I6" s="46"/>
      <c r="J6" s="40"/>
    </row>
  </sheetData>
  <mergeCells count="3">
    <mergeCell ref="A1:J1"/>
    <mergeCell ref="A3:A4"/>
    <mergeCell ref="A5:F5"/>
  </mergeCells>
  <conditionalFormatting sqref="J6">
    <cfRule type="cellIs" dxfId="1" priority="3" operator="greaterThan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opLeftCell="A2" zoomScaleNormal="100" workbookViewId="0">
      <selection activeCell="L12" sqref="L12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9.140625" style="1" customWidth="1"/>
    <col min="5" max="5" width="40.7109375" style="1" customWidth="1"/>
    <col min="6" max="6" width="21.5703125" style="1" customWidth="1"/>
    <col min="7" max="7" width="15.85546875" style="43" customWidth="1"/>
    <col min="8" max="8" width="14.7109375" style="43" customWidth="1"/>
    <col min="9" max="9" width="15.42578125" style="43" customWidth="1"/>
    <col min="10" max="10" width="16.28515625" style="43" customWidth="1"/>
    <col min="11" max="16384" width="9.140625" style="1"/>
  </cols>
  <sheetData>
    <row r="1" spans="1:10" ht="57.6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</row>
    <row r="2" spans="1:10" ht="31.5" x14ac:dyDescent="0.25">
      <c r="A2" s="27" t="s">
        <v>16</v>
      </c>
      <c r="B2" s="27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37" t="s">
        <v>5</v>
      </c>
      <c r="H2" s="37" t="s">
        <v>6</v>
      </c>
      <c r="I2" s="37" t="s">
        <v>7</v>
      </c>
      <c r="J2" s="37" t="s">
        <v>8</v>
      </c>
    </row>
    <row r="3" spans="1:10" ht="31.5" customHeight="1" x14ac:dyDescent="0.25">
      <c r="A3" s="111" t="s">
        <v>135</v>
      </c>
      <c r="B3" s="25">
        <v>3</v>
      </c>
      <c r="C3" s="3">
        <v>1</v>
      </c>
      <c r="D3" s="11" t="s">
        <v>93</v>
      </c>
      <c r="E3" s="25" t="s">
        <v>122</v>
      </c>
      <c r="F3" s="25" t="s">
        <v>73</v>
      </c>
      <c r="G3" s="38">
        <v>451301.29</v>
      </c>
      <c r="H3" s="39">
        <v>451301.29</v>
      </c>
      <c r="I3" s="39">
        <v>428736.23</v>
      </c>
      <c r="J3" s="39">
        <f>H3*0.85</f>
        <v>383606.09649999999</v>
      </c>
    </row>
    <row r="4" spans="1:10" ht="31.5" x14ac:dyDescent="0.25">
      <c r="A4" s="112"/>
      <c r="B4" s="25">
        <v>3</v>
      </c>
      <c r="C4" s="3">
        <v>2</v>
      </c>
      <c r="D4" s="11" t="s">
        <v>87</v>
      </c>
      <c r="E4" s="25" t="s">
        <v>116</v>
      </c>
      <c r="F4" s="25" t="s">
        <v>72</v>
      </c>
      <c r="G4" s="41">
        <v>611087.39</v>
      </c>
      <c r="H4" s="41">
        <v>603440.41</v>
      </c>
      <c r="I4" s="39">
        <v>573268.39</v>
      </c>
      <c r="J4" s="39">
        <f>H4*0.85</f>
        <v>512924.34850000002</v>
      </c>
    </row>
    <row r="5" spans="1:10" x14ac:dyDescent="0.25">
      <c r="A5" s="112"/>
      <c r="B5" s="113" t="s">
        <v>133</v>
      </c>
      <c r="C5" s="114"/>
      <c r="D5" s="114"/>
      <c r="E5" s="114"/>
      <c r="F5" s="114"/>
      <c r="G5" s="39">
        <f t="shared" ref="G5:I5" si="0">SUM(G3:G4)</f>
        <v>1062388.68</v>
      </c>
      <c r="H5" s="39">
        <f t="shared" si="0"/>
        <v>1054741.7</v>
      </c>
      <c r="I5" s="39">
        <f t="shared" si="0"/>
        <v>1002004.62</v>
      </c>
      <c r="J5" s="39">
        <f>SUM(J3:J4)</f>
        <v>896530.44500000007</v>
      </c>
    </row>
    <row r="6" spans="1:10" ht="15.75" customHeight="1" x14ac:dyDescent="0.25">
      <c r="A6" s="12"/>
      <c r="B6" s="12"/>
      <c r="C6" s="12"/>
      <c r="D6" s="12"/>
      <c r="E6" s="12"/>
      <c r="F6" s="12"/>
      <c r="G6" s="46"/>
      <c r="H6" s="46"/>
      <c r="I6" s="46"/>
    </row>
    <row r="7" spans="1:10" ht="15.75" customHeight="1" x14ac:dyDescent="0.25">
      <c r="A7" s="12"/>
      <c r="B7" s="12"/>
      <c r="C7" s="12"/>
      <c r="D7" s="12"/>
      <c r="E7" s="12"/>
      <c r="F7" s="12"/>
      <c r="G7" s="46"/>
      <c r="H7" s="46"/>
      <c r="I7" s="46"/>
    </row>
    <row r="9" spans="1:10" x14ac:dyDescent="0.25">
      <c r="A9" s="31" t="s">
        <v>15</v>
      </c>
      <c r="B9" s="31" t="s">
        <v>0</v>
      </c>
      <c r="C9" s="31" t="s">
        <v>1</v>
      </c>
      <c r="D9" s="32" t="s">
        <v>2</v>
      </c>
      <c r="E9" s="31" t="s">
        <v>3</v>
      </c>
      <c r="F9" s="32" t="s">
        <v>4</v>
      </c>
      <c r="G9" s="50" t="s">
        <v>5</v>
      </c>
      <c r="H9" s="50" t="s">
        <v>11</v>
      </c>
      <c r="I9" s="50" t="s">
        <v>12</v>
      </c>
    </row>
    <row r="10" spans="1:10" ht="114" customHeight="1" x14ac:dyDescent="0.25">
      <c r="A10" s="35" t="s">
        <v>135</v>
      </c>
      <c r="B10" s="25">
        <v>3</v>
      </c>
      <c r="C10" s="25">
        <v>1</v>
      </c>
      <c r="D10" s="11" t="s">
        <v>84</v>
      </c>
      <c r="E10" s="25" t="s">
        <v>113</v>
      </c>
      <c r="F10" s="25" t="s">
        <v>98</v>
      </c>
      <c r="G10" s="41">
        <v>598806.37</v>
      </c>
      <c r="H10" s="39">
        <v>568866.05000000005</v>
      </c>
      <c r="I10" s="39">
        <f>G10*0.85</f>
        <v>508985.41449999996</v>
      </c>
    </row>
    <row r="11" spans="1:10" x14ac:dyDescent="0.25">
      <c r="A11" s="109" t="s">
        <v>9</v>
      </c>
      <c r="B11" s="109"/>
      <c r="C11" s="109"/>
      <c r="D11" s="109"/>
      <c r="E11" s="109"/>
      <c r="F11" s="109"/>
      <c r="G11" s="39"/>
      <c r="H11" s="39"/>
      <c r="I11" s="39">
        <f>SUM(I10)</f>
        <v>508985.41449999996</v>
      </c>
    </row>
    <row r="12" spans="1:10" x14ac:dyDescent="0.25">
      <c r="A12" s="9"/>
      <c r="B12" s="9"/>
      <c r="C12" s="9"/>
      <c r="D12" s="9"/>
      <c r="E12" s="9"/>
      <c r="F12" s="9"/>
      <c r="G12" s="42"/>
      <c r="H12" s="42"/>
      <c r="I12" s="42"/>
    </row>
    <row r="13" spans="1:10" x14ac:dyDescent="0.25">
      <c r="A13" s="9"/>
      <c r="B13" s="9"/>
      <c r="C13" s="9"/>
      <c r="D13" s="9"/>
      <c r="E13" s="9"/>
      <c r="F13" s="9"/>
      <c r="G13" s="42"/>
      <c r="H13" s="42"/>
      <c r="I13" s="42"/>
    </row>
  </sheetData>
  <mergeCells count="4">
    <mergeCell ref="A11:F11"/>
    <mergeCell ref="A1:I1"/>
    <mergeCell ref="A3:A5"/>
    <mergeCell ref="B5:F5"/>
  </mergeCells>
  <pageMargins left="0.25" right="0.25" top="0.75" bottom="0.75" header="0.3" footer="0.3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zoomScaleNormal="100" workbookViewId="0">
      <selection activeCell="I12" sqref="I12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9.42578125" style="1" customWidth="1"/>
    <col min="5" max="5" width="40.7109375" style="1" customWidth="1"/>
    <col min="6" max="6" width="21.5703125" style="1" customWidth="1"/>
    <col min="7" max="7" width="15.85546875" style="43" customWidth="1"/>
    <col min="8" max="8" width="14.7109375" style="43" customWidth="1"/>
    <col min="9" max="9" width="15.42578125" style="43" customWidth="1"/>
    <col min="10" max="10" width="21.140625" style="43" customWidth="1"/>
    <col min="11" max="11" width="33.28515625" style="1" customWidth="1"/>
    <col min="12" max="16384" width="9.140625" style="1"/>
  </cols>
  <sheetData>
    <row r="1" spans="1:11" ht="57.6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31.5" x14ac:dyDescent="0.25">
      <c r="A2" s="27" t="s">
        <v>16</v>
      </c>
      <c r="B2" s="27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2"/>
    </row>
    <row r="3" spans="1:11" ht="31.5" x14ac:dyDescent="0.25">
      <c r="A3" s="115" t="s">
        <v>137</v>
      </c>
      <c r="B3" s="25">
        <v>3</v>
      </c>
      <c r="C3" s="3">
        <v>1</v>
      </c>
      <c r="D3" s="11" t="s">
        <v>91</v>
      </c>
      <c r="E3" s="25" t="s">
        <v>120</v>
      </c>
      <c r="F3" s="25" t="s">
        <v>69</v>
      </c>
      <c r="G3" s="41">
        <v>1522261.03</v>
      </c>
      <c r="H3" s="41">
        <v>1522261.03</v>
      </c>
      <c r="I3" s="39">
        <v>1446147.98</v>
      </c>
      <c r="J3" s="39">
        <f>H3*0.85</f>
        <v>1293921.8755000001</v>
      </c>
      <c r="K3" s="2"/>
    </row>
    <row r="4" spans="1:11" ht="47.25" x14ac:dyDescent="0.25">
      <c r="A4" s="116"/>
      <c r="B4" s="25">
        <v>3</v>
      </c>
      <c r="C4" s="3">
        <v>2</v>
      </c>
      <c r="D4" s="11" t="s">
        <v>89</v>
      </c>
      <c r="E4" s="25" t="s">
        <v>118</v>
      </c>
      <c r="F4" s="25" t="s">
        <v>67</v>
      </c>
      <c r="G4" s="38">
        <v>1241208.56</v>
      </c>
      <c r="H4" s="39">
        <f>G4-401</f>
        <v>1240807.56</v>
      </c>
      <c r="I4" s="39">
        <v>1178767.18</v>
      </c>
      <c r="J4" s="39">
        <f>H4*0.85</f>
        <v>1054686.426</v>
      </c>
      <c r="K4" s="2"/>
    </row>
    <row r="5" spans="1:11" x14ac:dyDescent="0.25">
      <c r="A5" s="113" t="s">
        <v>9</v>
      </c>
      <c r="B5" s="117"/>
      <c r="C5" s="117"/>
      <c r="D5" s="117"/>
      <c r="E5" s="117"/>
      <c r="F5" s="117"/>
      <c r="G5" s="39">
        <f>SUM(G3:G4)</f>
        <v>2763469.59</v>
      </c>
      <c r="H5" s="39">
        <f>SUM(H3:H4)</f>
        <v>2763068.59</v>
      </c>
      <c r="I5" s="39">
        <f>SUM(I3:I4)</f>
        <v>2624915.16</v>
      </c>
      <c r="J5" s="39">
        <f>SUM(J3:J4)</f>
        <v>2348608.3015000001</v>
      </c>
    </row>
    <row r="6" spans="1:11" ht="14.25" customHeight="1" x14ac:dyDescent="0.25">
      <c r="A6" s="12"/>
      <c r="B6" s="12"/>
      <c r="C6" s="12"/>
      <c r="D6" s="12"/>
      <c r="E6" s="12"/>
      <c r="F6" s="12"/>
      <c r="G6" s="46"/>
      <c r="H6" s="46"/>
      <c r="I6" s="46"/>
      <c r="J6" s="40"/>
    </row>
    <row r="7" spans="1:11" ht="15.75" customHeight="1" x14ac:dyDescent="0.25">
      <c r="K7" s="6"/>
    </row>
    <row r="8" spans="1:11" ht="15.75" customHeight="1" x14ac:dyDescent="0.25"/>
  </sheetData>
  <mergeCells count="3">
    <mergeCell ref="A1:J1"/>
    <mergeCell ref="A3:A4"/>
    <mergeCell ref="A5:F5"/>
  </mergeCells>
  <conditionalFormatting sqref="J6">
    <cfRule type="cellIs" dxfId="0" priority="4" operator="greaterThan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Normal="100" workbookViewId="0">
      <selection activeCell="G15" sqref="G15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20.140625" style="1" customWidth="1"/>
    <col min="5" max="5" width="42.28515625" style="1" customWidth="1"/>
    <col min="6" max="6" width="21.5703125" style="1" customWidth="1"/>
    <col min="7" max="7" width="15.85546875" style="43" customWidth="1"/>
    <col min="8" max="8" width="14.7109375" style="43" customWidth="1"/>
    <col min="9" max="9" width="15.42578125" style="43" customWidth="1"/>
    <col min="10" max="10" width="18" style="43" customWidth="1"/>
    <col min="11" max="16384" width="9.140625" style="1"/>
  </cols>
  <sheetData>
    <row r="1" spans="1:10" ht="57.6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</row>
    <row r="2" spans="1:10" ht="31.5" x14ac:dyDescent="0.25">
      <c r="A2" s="27" t="s">
        <v>16</v>
      </c>
      <c r="B2" s="27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37" t="s">
        <v>5</v>
      </c>
      <c r="H2" s="37" t="s">
        <v>6</v>
      </c>
      <c r="I2" s="37" t="s">
        <v>7</v>
      </c>
      <c r="J2" s="37" t="s">
        <v>8</v>
      </c>
    </row>
    <row r="3" spans="1:10" ht="31.5" x14ac:dyDescent="0.25">
      <c r="A3" s="36" t="s">
        <v>136</v>
      </c>
      <c r="B3" s="25">
        <v>3</v>
      </c>
      <c r="C3" s="3">
        <v>1</v>
      </c>
      <c r="D3" s="3" t="s">
        <v>47</v>
      </c>
      <c r="E3" s="3" t="s">
        <v>48</v>
      </c>
      <c r="F3" s="3" t="s">
        <v>49</v>
      </c>
      <c r="G3" s="38">
        <v>1532836.06</v>
      </c>
      <c r="H3" s="38">
        <v>1531876.06</v>
      </c>
      <c r="I3" s="39">
        <f>H3*0.95</f>
        <v>1455282.257</v>
      </c>
      <c r="J3" s="39">
        <f>H3*0.85</f>
        <v>1302094.6510000001</v>
      </c>
    </row>
    <row r="4" spans="1:10" x14ac:dyDescent="0.25">
      <c r="A4" s="109" t="s">
        <v>9</v>
      </c>
      <c r="B4" s="109"/>
      <c r="C4" s="109"/>
      <c r="D4" s="109"/>
      <c r="E4" s="109"/>
      <c r="F4" s="109"/>
      <c r="G4" s="38">
        <v>1532836.06</v>
      </c>
      <c r="H4" s="38">
        <v>1531876.06</v>
      </c>
      <c r="I4" s="39">
        <f>H4*0.95</f>
        <v>1455282.257</v>
      </c>
      <c r="J4" s="39">
        <f>H4*0.85</f>
        <v>1302094.6510000001</v>
      </c>
    </row>
    <row r="5" spans="1:10" ht="15.75" customHeight="1" x14ac:dyDescent="0.25">
      <c r="A5" s="12"/>
      <c r="B5" s="12"/>
      <c r="C5" s="12"/>
      <c r="D5" s="12"/>
      <c r="E5" s="12"/>
      <c r="F5" s="12"/>
      <c r="G5" s="46"/>
      <c r="H5" s="46"/>
      <c r="I5" s="46"/>
      <c r="J5" s="85"/>
    </row>
    <row r="7" spans="1:10" x14ac:dyDescent="0.25">
      <c r="A7" s="31" t="s">
        <v>15</v>
      </c>
      <c r="B7" s="31" t="s">
        <v>0</v>
      </c>
      <c r="C7" s="31" t="s">
        <v>1</v>
      </c>
      <c r="D7" s="32" t="s">
        <v>2</v>
      </c>
      <c r="E7" s="31" t="s">
        <v>3</v>
      </c>
      <c r="F7" s="32" t="s">
        <v>4</v>
      </c>
      <c r="G7" s="50" t="s">
        <v>5</v>
      </c>
      <c r="H7" s="50" t="s">
        <v>11</v>
      </c>
      <c r="I7" s="50" t="s">
        <v>12</v>
      </c>
    </row>
    <row r="8" spans="1:10" ht="57.75" customHeight="1" x14ac:dyDescent="0.25">
      <c r="A8" s="111" t="s">
        <v>136</v>
      </c>
      <c r="B8" s="25">
        <v>3</v>
      </c>
      <c r="C8" s="25">
        <v>1</v>
      </c>
      <c r="D8" s="3" t="s">
        <v>50</v>
      </c>
      <c r="E8" s="3" t="s">
        <v>51</v>
      </c>
      <c r="F8" s="3" t="s">
        <v>52</v>
      </c>
      <c r="G8" s="41">
        <v>443624.55</v>
      </c>
      <c r="H8" s="39">
        <v>421443.32</v>
      </c>
      <c r="I8" s="39">
        <f>G8*0.85</f>
        <v>377080.86749999999</v>
      </c>
    </row>
    <row r="9" spans="1:10" ht="55.5" customHeight="1" x14ac:dyDescent="0.25">
      <c r="A9" s="116"/>
      <c r="B9" s="25">
        <v>3</v>
      </c>
      <c r="C9" s="25">
        <v>2</v>
      </c>
      <c r="D9" s="3" t="s">
        <v>53</v>
      </c>
      <c r="E9" s="3" t="s">
        <v>54</v>
      </c>
      <c r="F9" s="3" t="s">
        <v>52</v>
      </c>
      <c r="G9" s="41">
        <v>699197.33</v>
      </c>
      <c r="H9" s="39">
        <v>664237.46</v>
      </c>
      <c r="I9" s="39">
        <f>G9*0.85</f>
        <v>594317.73049999995</v>
      </c>
    </row>
    <row r="10" spans="1:10" x14ac:dyDescent="0.25">
      <c r="A10" s="109" t="s">
        <v>9</v>
      </c>
      <c r="B10" s="109"/>
      <c r="C10" s="109"/>
      <c r="D10" s="109"/>
      <c r="E10" s="109"/>
      <c r="F10" s="109"/>
      <c r="G10" s="39">
        <f>SUM(G8:G9)</f>
        <v>1142821.8799999999</v>
      </c>
      <c r="H10" s="39">
        <f>SUM(H8:H9)</f>
        <v>1085680.78</v>
      </c>
      <c r="I10" s="39">
        <f>SUM(I8:I9)</f>
        <v>971398.598</v>
      </c>
    </row>
    <row r="11" spans="1:10" x14ac:dyDescent="0.25">
      <c r="A11" s="9"/>
      <c r="B11" s="9"/>
      <c r="C11" s="9"/>
      <c r="D11" s="9"/>
      <c r="E11" s="9"/>
      <c r="F11" s="9"/>
      <c r="G11" s="42"/>
      <c r="H11" s="42"/>
      <c r="I11" s="42"/>
    </row>
    <row r="12" spans="1:10" x14ac:dyDescent="0.25">
      <c r="A12" s="9"/>
      <c r="B12" s="9"/>
      <c r="C12" s="9"/>
      <c r="D12" s="9"/>
      <c r="E12" s="9"/>
      <c r="F12" s="9"/>
      <c r="G12" s="42"/>
      <c r="H12" s="42"/>
      <c r="I12" s="42"/>
    </row>
  </sheetData>
  <mergeCells count="4">
    <mergeCell ref="A8:A9"/>
    <mergeCell ref="A10:F10"/>
    <mergeCell ref="A1:I1"/>
    <mergeCell ref="A4:F4"/>
  </mergeCell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Celkovo</vt:lpstr>
      <vt:lpstr>UMR BA</vt:lpstr>
      <vt:lpstr>UMR NR</vt:lpstr>
      <vt:lpstr>UMR TN</vt:lpstr>
      <vt:lpstr>UMR PO</vt:lpstr>
      <vt:lpstr>UMR KE</vt:lpstr>
      <vt:lpstr>RIÚS TT</vt:lpstr>
      <vt:lpstr>RIÚS NR</vt:lpstr>
      <vt:lpstr>RIÚS ZA</vt:lpstr>
      <vt:lpstr>RIÚS PO</vt:lpstr>
      <vt:lpstr>RIUS 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Lancošová Juliána</cp:lastModifiedBy>
  <cp:lastPrinted>2018-06-04T09:23:12Z</cp:lastPrinted>
  <dcterms:created xsi:type="dcterms:W3CDTF">2018-01-17T08:09:02Z</dcterms:created>
  <dcterms:modified xsi:type="dcterms:W3CDTF">2018-06-07T14:47:23Z</dcterms:modified>
</cp:coreProperties>
</file>