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\group\910_OKSIPRRaCLLD\Tlačové správy\SOŠ\2. kolo\"/>
    </mc:Choice>
  </mc:AlternateContent>
  <bookViews>
    <workbookView xWindow="0" yWindow="120" windowWidth="20856" windowHeight="9612" tabRatio="732"/>
  </bookViews>
  <sheets>
    <sheet name="UMR_TT" sheetId="8" r:id="rId1"/>
    <sheet name="UMR_NR" sheetId="9" r:id="rId2"/>
    <sheet name="UMR_ZA" sheetId="13" r:id="rId3"/>
    <sheet name="UMR_PO" sheetId="18" r:id="rId4"/>
    <sheet name="RIUS_TT" sheetId="6" r:id="rId5"/>
    <sheet name="RIUS _NR" sheetId="7" r:id="rId6"/>
    <sheet name="RIUS_TN" sheetId="10" r:id="rId7"/>
    <sheet name="RIUS_ZA" sheetId="12" r:id="rId8"/>
    <sheet name="RIUS_BB" sheetId="14" r:id="rId9"/>
    <sheet name="RIUS_PO" sheetId="17" r:id="rId10"/>
  </sheets>
  <externalReferences>
    <externalReference r:id="rId11"/>
  </externalReferences>
  <definedNames>
    <definedName name="_xlnm._FilterDatabase" localSheetId="5" hidden="1">'RIUS _NR'!$B$3:$J$3</definedName>
    <definedName name="_xlnm._FilterDatabase" localSheetId="9" hidden="1">RIUS_PO!$B$3:$I$3</definedName>
    <definedName name="_xlnm._FilterDatabase" localSheetId="6" hidden="1">RIUS_TN!$B$3:$J$3</definedName>
    <definedName name="_xlnm._FilterDatabase" localSheetId="4" hidden="1">RIUS_TT!$B$3:$J$3</definedName>
    <definedName name="_xlnm._FilterDatabase" localSheetId="7" hidden="1">RIUS_ZA!$B$3:$J$3</definedName>
    <definedName name="_xlnm._FilterDatabase" localSheetId="1" hidden="1">UMR_NR!$B$3:$J$3</definedName>
    <definedName name="_xlnm._FilterDatabase" localSheetId="3" hidden="1">UMR_PO!$B$3:$J$3</definedName>
    <definedName name="_xlnm._FilterDatabase" localSheetId="2" hidden="1">UMR_ZA!$B$3:$J$3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7" l="1"/>
  <c r="I4" i="17"/>
  <c r="G8" i="14"/>
  <c r="G18" i="9"/>
  <c r="J4" i="12" l="1"/>
  <c r="J5" i="12" s="1"/>
  <c r="J7" i="12" s="1"/>
  <c r="I4" i="14"/>
  <c r="I5" i="14"/>
  <c r="I6" i="14"/>
  <c r="I7" i="14"/>
  <c r="H4" i="14"/>
  <c r="H5" i="14"/>
  <c r="H6" i="14"/>
  <c r="H7" i="14"/>
  <c r="I12" i="6"/>
  <c r="H12" i="6"/>
  <c r="J5" i="6"/>
  <c r="I5" i="8"/>
  <c r="I6" i="8"/>
  <c r="I4" i="8"/>
  <c r="H5" i="8"/>
  <c r="H6" i="8"/>
  <c r="H4" i="8"/>
  <c r="G7" i="8"/>
  <c r="J10" i="18"/>
  <c r="H11" i="9"/>
  <c r="H12" i="9" s="1"/>
  <c r="I11" i="9"/>
  <c r="I12" i="9" s="1"/>
  <c r="G12" i="9"/>
  <c r="J4" i="6"/>
  <c r="J4" i="13"/>
  <c r="J5" i="13" s="1"/>
  <c r="J7" i="13" s="1"/>
  <c r="I11" i="18"/>
  <c r="G11" i="18"/>
  <c r="H8" i="18"/>
  <c r="H5" i="18"/>
  <c r="H4" i="18"/>
  <c r="J4" i="18" s="1"/>
  <c r="H6" i="18"/>
  <c r="J6" i="18" s="1"/>
  <c r="H9" i="18"/>
  <c r="J9" i="18"/>
  <c r="H7" i="18"/>
  <c r="J7" i="18" s="1"/>
  <c r="I7" i="10"/>
  <c r="H7" i="10"/>
  <c r="G7" i="10"/>
  <c r="J5" i="10"/>
  <c r="J4" i="10"/>
  <c r="J6" i="10"/>
  <c r="I8" i="7"/>
  <c r="J8" i="7"/>
  <c r="J4" i="7"/>
  <c r="I4" i="7"/>
  <c r="J4" i="9"/>
  <c r="I4" i="9"/>
  <c r="I5" i="9" s="1"/>
  <c r="J5" i="7"/>
  <c r="I5" i="7"/>
  <c r="H7" i="7"/>
  <c r="J6" i="7"/>
  <c r="I6" i="7"/>
  <c r="I17" i="9"/>
  <c r="H17" i="9"/>
  <c r="I16" i="9"/>
  <c r="H16" i="9"/>
  <c r="H5" i="9"/>
  <c r="J5" i="9"/>
  <c r="J7" i="9" s="1"/>
  <c r="H5" i="12"/>
  <c r="I5" i="12"/>
  <c r="H6" i="6"/>
  <c r="I6" i="6"/>
  <c r="G9" i="7"/>
  <c r="I12" i="14"/>
  <c r="I13" i="14" s="1"/>
  <c r="H12" i="14"/>
  <c r="H13" i="14" s="1"/>
  <c r="I5" i="17"/>
  <c r="G5" i="17"/>
  <c r="G13" i="14"/>
  <c r="I5" i="13"/>
  <c r="H5" i="13"/>
  <c r="G5" i="13"/>
  <c r="G5" i="12"/>
  <c r="G5" i="9"/>
  <c r="H13" i="6"/>
  <c r="G13" i="6"/>
  <c r="G6" i="6"/>
  <c r="I13" i="6"/>
  <c r="H18" i="9" l="1"/>
  <c r="I18" i="9"/>
  <c r="H8" i="14"/>
  <c r="I8" i="14"/>
  <c r="J7" i="10"/>
  <c r="J9" i="10" s="1"/>
  <c r="I7" i="7"/>
  <c r="I9" i="7" s="1"/>
  <c r="J6" i="6"/>
  <c r="J8" i="6" s="1"/>
  <c r="J8" i="18"/>
  <c r="H11" i="18"/>
  <c r="H7" i="8"/>
  <c r="I7" i="8"/>
  <c r="J7" i="7"/>
  <c r="J9" i="7" s="1"/>
  <c r="J11" i="7" s="1"/>
  <c r="J5" i="18"/>
  <c r="H9" i="7"/>
  <c r="J11" i="18" l="1"/>
  <c r="J13" i="18" s="1"/>
</calcChain>
</file>

<file path=xl/sharedStrings.xml><?xml version="1.0" encoding="utf-8"?>
<sst xmlns="http://schemas.openxmlformats.org/spreadsheetml/2006/main" count="316" uniqueCount="136">
  <si>
    <t xml:space="preserve">Kolo </t>
  </si>
  <si>
    <t>P.č.</t>
  </si>
  <si>
    <t>ITMS</t>
  </si>
  <si>
    <t>Názov projektu</t>
  </si>
  <si>
    <t>Žiadateľ</t>
  </si>
  <si>
    <t>Žiadané COV</t>
  </si>
  <si>
    <t>Schválené COV</t>
  </si>
  <si>
    <t xml:space="preserve"> schválené NFP</t>
  </si>
  <si>
    <t>Schválené ERDF</t>
  </si>
  <si>
    <t>schválené</t>
  </si>
  <si>
    <t xml:space="preserve">Spolu </t>
  </si>
  <si>
    <t>Alokácia</t>
  </si>
  <si>
    <t>neschválené</t>
  </si>
  <si>
    <t>žiadané NFP</t>
  </si>
  <si>
    <t>žiadané ERDF</t>
  </si>
  <si>
    <t>Nitriansky samosprávny kraj</t>
  </si>
  <si>
    <t>Trenčiansky samosprávny kraj</t>
  </si>
  <si>
    <t>Stredná odborná škola technická</t>
  </si>
  <si>
    <t>Stredná odborná škola drevárska</t>
  </si>
  <si>
    <t>Žilinský samosprávny kraj</t>
  </si>
  <si>
    <t>Kvalitné odborné vzdelávanie - úspech na trhu práce</t>
  </si>
  <si>
    <t>Stredná odborná škola hotelových služieb a obchodu</t>
  </si>
  <si>
    <t>Spojená škola</t>
  </si>
  <si>
    <t xml:space="preserve">Dôvod neschválenia </t>
  </si>
  <si>
    <t>Deutsch-Slowakische Akademien, a.s.</t>
  </si>
  <si>
    <t xml:space="preserve">RIUS BB
</t>
  </si>
  <si>
    <t>zastavenie konania</t>
  </si>
  <si>
    <t xml:space="preserve">neschválenie § 19 ods. 9, písm. a) </t>
  </si>
  <si>
    <t>NFP302020M656</t>
  </si>
  <si>
    <t>"Moderná škola - most k zamestnanosti vo vedomostnej spoločnosti"</t>
  </si>
  <si>
    <t>BEZ PREDSUDKOV K ĽUDSKOSTI</t>
  </si>
  <si>
    <t>NFP302020M702</t>
  </si>
  <si>
    <t>Kvalitná príprava - lepšie uplatnenie</t>
  </si>
  <si>
    <t>NFP302020M538</t>
  </si>
  <si>
    <t>Zlepšenie vzdelávacej a odbornej infraštruktúry v SOŠ</t>
  </si>
  <si>
    <t>Stredná odborná škola služieb a lesníctva</t>
  </si>
  <si>
    <t>NFP302020M611</t>
  </si>
  <si>
    <t>Zvýšenie počtu žiakov Súkromnej strednej odbornej školy, Biela voda 2 na praktickom vyučovaní</t>
  </si>
  <si>
    <t>Súkromná spojená škola, ul. Biela voda 2, Kežmarok</t>
  </si>
  <si>
    <t>NFP302020M525</t>
  </si>
  <si>
    <t>Modernizácia SOŠ elektrotechnickej Trnava, Sibírska 1 a realizácia  učebne pre energetiku a elektrotechniku</t>
  </si>
  <si>
    <t>Stredná odborná škola elektrotechnická, Sibírska 1, Trnava</t>
  </si>
  <si>
    <t>NFP302020M658</t>
  </si>
  <si>
    <t>Zvýšenie počtu žiakov Strednej priemyselnej školy elektrotechnickej v Prešove na praktickom vyučovaní</t>
  </si>
  <si>
    <t>Stredná priemyselná škola elektrotechnická</t>
  </si>
  <si>
    <t>NFP302020M729</t>
  </si>
  <si>
    <t>Inovačné odborné vzdelávanie pre trh práce</t>
  </si>
  <si>
    <t>NFP302020M579</t>
  </si>
  <si>
    <t>Zvýšenie počtu žiakov SPŠ strojníckej na praktickom vyučovaní</t>
  </si>
  <si>
    <t>Stredná priemyselná škola strojnícka</t>
  </si>
  <si>
    <t>NFP302020M652</t>
  </si>
  <si>
    <t>Zvýšenie počtu žiakov Strednej odbornej školy technickej v Prešove na praktickom vyučovaní</t>
  </si>
  <si>
    <t>NFP302020M589</t>
  </si>
  <si>
    <t>Zvýšenie počtu žiakov Spojenej školy, Kollárova 10 na praktickom vyučovaní</t>
  </si>
  <si>
    <t>NFP302020M550</t>
  </si>
  <si>
    <t>Zvýšenie počtu žiakov Spojenej školy Ľ. Podjavorinskej na praktickom vyučovaní.</t>
  </si>
  <si>
    <t>NFP302020M446</t>
  </si>
  <si>
    <t>Modernizácia dielní odborného výcviku  a odborných učební pre strojárstvo a elektrotechniku</t>
  </si>
  <si>
    <t>Stredná odborná škola technická, Nová 5245/9, Piešťany</t>
  </si>
  <si>
    <t>NFP302020M548</t>
  </si>
  <si>
    <t>Zvýšenie počtu žiakov Strednej umeleckej školy v Prešove na praktickom vyučovaní</t>
  </si>
  <si>
    <t>Stredná umelecká škola, Vodárenska 3, Prešov</t>
  </si>
  <si>
    <t>NFP302020M546</t>
  </si>
  <si>
    <t>Zriadenie centra odborného vzdelávania a prípravy V SOŠ Partizánske</t>
  </si>
  <si>
    <t>NFP302020M491</t>
  </si>
  <si>
    <t>Zavádzanie nových technológií</t>
  </si>
  <si>
    <t>NFP302020M495</t>
  </si>
  <si>
    <t>Modernizácia praktického vyučovania</t>
  </si>
  <si>
    <t>NFP302020M578</t>
  </si>
  <si>
    <t>Kvalitné odborné vzdelávanie pre potreby automobilového priemyslu a strojárstva v Galante</t>
  </si>
  <si>
    <t>Stredná odborná škola technická Galanta - Műszaki Szakközépiskola Galanta</t>
  </si>
  <si>
    <t>NFP302020M665</t>
  </si>
  <si>
    <t>Zvýšenie počtu žiakov Hotelovej akadémie na praktickom vyučovaní</t>
  </si>
  <si>
    <t>Hotelová akadémia</t>
  </si>
  <si>
    <t>NFP302020M442</t>
  </si>
  <si>
    <t>Rekonštrukcia a modernizácia SOŠ automobilová Trnava, Coburgova 7859/39</t>
  </si>
  <si>
    <t>Stredná odborná škola automobilová, Coburgova 7859/39, Trnava</t>
  </si>
  <si>
    <t>NFP302020M487</t>
  </si>
  <si>
    <t>Modernizácia odborného vzdelávania na SOŠ polytechnickej, Dolný Kubín - Kňažia</t>
  </si>
  <si>
    <t>NFP302020M434</t>
  </si>
  <si>
    <t>Modernizácia odborného vzdelávania v SOŠ poľnohospodárstva a služieb na vidieku Žilina</t>
  </si>
  <si>
    <t>NFP302020M615</t>
  </si>
  <si>
    <t>NFP302020M540</t>
  </si>
  <si>
    <t>Moderné agropodnikanie</t>
  </si>
  <si>
    <t>NFP302020M492</t>
  </si>
  <si>
    <t>Obnova technického vybavenia pre moderné odborné vzdelávanie v škole budúcnosti</t>
  </si>
  <si>
    <t>NFP302020M626</t>
  </si>
  <si>
    <t>Rekonštrukcia budov SSOŠH ŽP</t>
  </si>
  <si>
    <t>Železiarne Podbrezová a.s. skrátene ŽP a.s.</t>
  </si>
  <si>
    <t>NFP302020M521</t>
  </si>
  <si>
    <t>Modernizácia a sprístupnenie odborného vzdelávania v odbore stavebníctvo</t>
  </si>
  <si>
    <t>Stredná priemyselná škola stavebná Dušana Samuela Jurkoviča, Lomonosovova 7, Trnava</t>
  </si>
  <si>
    <t>NFP302020M601</t>
  </si>
  <si>
    <t>Škola pre prax - úspech na trhu práce</t>
  </si>
  <si>
    <t>NFP302020M437</t>
  </si>
  <si>
    <t>Učíme sa pre prax</t>
  </si>
  <si>
    <t>NFP302020M486</t>
  </si>
  <si>
    <t>Odborné vzdelávanie SOŠ drevárskej - úspech v praxi</t>
  </si>
  <si>
    <t>NFP302020M436</t>
  </si>
  <si>
    <t>Progresívne vzdelávanie v cukrárstve a pekárstve</t>
  </si>
  <si>
    <t>NFP302020L768</t>
  </si>
  <si>
    <t>Zvýšenie počtu žiakov Súkromnej strednej umeleckej školy vo Zvolene na praktickom vyučovaní</t>
  </si>
  <si>
    <t>Súkromná stredná umelecká škola</t>
  </si>
  <si>
    <t>NFP302020L287</t>
  </si>
  <si>
    <t>Dobudovanie COVP v SOŠ Šurany</t>
  </si>
  <si>
    <t>NFP302020L033</t>
  </si>
  <si>
    <t>Nákup a modrnizácia materiálno-technického vybavenia odborných pracovísk</t>
  </si>
  <si>
    <t>Spojená škola, Slančíkovej 2, Nitra</t>
  </si>
  <si>
    <t>UMR TT</t>
  </si>
  <si>
    <t>UMR ZA</t>
  </si>
  <si>
    <t>UMR PO</t>
  </si>
  <si>
    <t>RIUS TT</t>
  </si>
  <si>
    <t>RIUS TN</t>
  </si>
  <si>
    <t>RIUS BB</t>
  </si>
  <si>
    <t>RIUS PO</t>
  </si>
  <si>
    <t>zostatok alokácie po 2. kole</t>
  </si>
  <si>
    <t>zastavené</t>
  </si>
  <si>
    <t>zastavenie § 20 ods. 1 písm. d)</t>
  </si>
  <si>
    <t>Výzva: IROP-PO2-SC223-2016-14 - Zvýšenie počtu žiakov stredných odborných škôl na praktickom vyučovaní (2. kolo)</t>
  </si>
  <si>
    <t>RIUS Nitra</t>
  </si>
  <si>
    <t>Dôvod zastavenia</t>
  </si>
  <si>
    <t>zastavenie podľa § 20, ods. 1, písm. d)</t>
  </si>
  <si>
    <t>zastavenie podľa § 20, ods. 1, písm. a)</t>
  </si>
  <si>
    <t>Výzva: IROP-PO2-SC223-2016-14 - Zvýšenie počtu žiakov stredných odborných škôl na praktickom vyučovaní 2. kolo)</t>
  </si>
  <si>
    <t>neschválenie § 19, ods. 9, písm. b)</t>
  </si>
  <si>
    <t xml:space="preserve">schválené </t>
  </si>
  <si>
    <t xml:space="preserve">shcálené </t>
  </si>
  <si>
    <t xml:space="preserve">neschválenie § 19 ods. 9, písm. b) </t>
  </si>
  <si>
    <t>neschválenie § 19 ods. 9, písm. b)</t>
  </si>
  <si>
    <t>NESCHVÁLENÉ</t>
  </si>
  <si>
    <t xml:space="preserve">SCHVÁLENÉ </t>
  </si>
  <si>
    <t>ZASTAVENÉ KONANIE</t>
  </si>
  <si>
    <t>UMR Nitra</t>
  </si>
  <si>
    <t>PREBIEHA KONANIE</t>
  </si>
  <si>
    <t>prebieha konanie</t>
  </si>
  <si>
    <t>RIÚS 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</si>
</sst>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7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92D050"/>
        <bgColor theme="1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999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76">
    <xf numFmtId="0" fontId="0" fillId="0" borderId="0" xfId="0"/>
    <xf numFmtId="0" fontId="2" fillId="0" borderId="0" xfId="0" applyFont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/>
    </xf>
    <xf numFmtId="0" fontId="2" fillId="3" borderId="0" xfId="0" applyFont="1" applyFill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vertical="center"/>
    </xf>
    <xf numFmtId="0" fontId="2" fillId="0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" fillId="6" borderId="2" xfId="0" applyFont="1" applyFill="1" applyBorder="1" applyAlignment="1">
      <alignment horizontal="center" vertical="center" wrapText="1"/>
    </xf>
    <xf numFmtId="49" fontId="1" fillId="6" borderId="2" xfId="0" applyNumberFormat="1" applyFont="1" applyFill="1" applyBorder="1" applyAlignment="1">
      <alignment horizontal="center" vertical="center" wrapText="1"/>
    </xf>
    <xf numFmtId="0" fontId="1" fillId="7" borderId="2" xfId="0" applyFont="1" applyFill="1" applyBorder="1" applyAlignment="1">
      <alignment horizontal="center" vertical="center" wrapText="1"/>
    </xf>
    <xf numFmtId="49" fontId="1" fillId="7" borderId="2" xfId="0" applyNumberFormat="1" applyFont="1" applyFill="1" applyBorder="1" applyAlignment="1">
      <alignment horizontal="center" vertical="center" wrapText="1"/>
    </xf>
    <xf numFmtId="0" fontId="1" fillId="8" borderId="2" xfId="0" applyFont="1" applyFill="1" applyBorder="1" applyAlignment="1">
      <alignment horizontal="center" vertical="center" wrapText="1"/>
    </xf>
    <xf numFmtId="49" fontId="1" fillId="8" borderId="2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vertical="center"/>
    </xf>
    <xf numFmtId="164" fontId="2" fillId="0" borderId="2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right" vertical="center" wrapText="1"/>
    </xf>
    <xf numFmtId="164" fontId="3" fillId="4" borderId="2" xfId="0" applyNumberFormat="1" applyFont="1" applyFill="1" applyBorder="1" applyAlignment="1">
      <alignment vertical="center" wrapText="1"/>
    </xf>
    <xf numFmtId="164" fontId="3" fillId="4" borderId="2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Alignment="1">
      <alignment horizontal="center" vertical="center" wrapText="1"/>
    </xf>
    <xf numFmtId="164" fontId="1" fillId="6" borderId="2" xfId="0" applyNumberFormat="1" applyFont="1" applyFill="1" applyBorder="1" applyAlignment="1">
      <alignment horizontal="center" vertical="center" wrapText="1"/>
    </xf>
    <xf numFmtId="164" fontId="1" fillId="0" borderId="0" xfId="0" applyNumberFormat="1" applyFont="1" applyFill="1" applyBorder="1" applyAlignment="1">
      <alignment horizontal="center" vertical="center" wrapText="1"/>
    </xf>
    <xf numFmtId="164" fontId="1" fillId="8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" fillId="9" borderId="2" xfId="0" applyFont="1" applyFill="1" applyBorder="1" applyAlignment="1">
      <alignment horizontal="center" vertical="center" wrapText="1"/>
    </xf>
    <xf numFmtId="49" fontId="1" fillId="9" borderId="2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164" fontId="1" fillId="9" borderId="2" xfId="0" applyNumberFormat="1" applyFont="1" applyFill="1" applyBorder="1" applyAlignment="1">
      <alignment horizontal="center" vertical="center" wrapText="1"/>
    </xf>
    <xf numFmtId="164" fontId="3" fillId="4" borderId="2" xfId="0" applyNumberFormat="1" applyFont="1" applyFill="1" applyBorder="1" applyAlignment="1">
      <alignment horizontal="center" vertical="center" wrapText="1"/>
    </xf>
    <xf numFmtId="164" fontId="3" fillId="5" borderId="2" xfId="0" applyNumberFormat="1" applyFont="1" applyFill="1" applyBorder="1" applyAlignment="1">
      <alignment horizontal="center" vertical="center" wrapText="1"/>
    </xf>
    <xf numFmtId="164" fontId="1" fillId="7" borderId="2" xfId="0" applyNumberFormat="1" applyFont="1" applyFill="1" applyBorder="1" applyAlignment="1">
      <alignment horizontal="right" vertical="center" wrapText="1"/>
    </xf>
    <xf numFmtId="164" fontId="2" fillId="0" borderId="2" xfId="0" applyNumberFormat="1" applyFont="1" applyFill="1" applyBorder="1" applyAlignment="1">
      <alignment horizontal="right" vertical="center"/>
    </xf>
    <xf numFmtId="164" fontId="2" fillId="0" borderId="0" xfId="0" applyNumberFormat="1" applyFont="1" applyAlignment="1">
      <alignment horizontal="right" vertical="center" wrapText="1"/>
    </xf>
    <xf numFmtId="164" fontId="2" fillId="3" borderId="2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" fontId="3" fillId="4" borderId="2" xfId="0" applyNumberFormat="1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</cellXfs>
  <cellStyles count="1">
    <cellStyle name="Normálna" xfId="0" builtinId="0"/>
  </cellStyles>
  <dxfs count="1"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\Group\930\931\HODNOTENIE\PO2\IROP-PO2-SC223-2016-14%20-%20stredne%20skoly\II.kolo\IROP-PO2-SC223-2016-14_II.kol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lkovo"/>
      <sheetName val="UMR TT"/>
      <sheetName val="UMR TN"/>
      <sheetName val="UMR BB"/>
      <sheetName val="UMR PO"/>
      <sheetName val="RIUS BB"/>
      <sheetName val="RIUS KE"/>
      <sheetName val="Zdroj"/>
      <sheetName val="Hárok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</sheetDataSet>
  </externalBook>
</externalLink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7"/>
  <sheetViews>
    <sheetView tabSelected="1" zoomScale="80" zoomScaleNormal="80" workbookViewId="0">
      <selection activeCell="M5" sqref="M5"/>
    </sheetView>
  </sheetViews>
  <sheetFormatPr defaultColWidth="9.109375" defaultRowHeight="15.6" x14ac:dyDescent="0.3"/>
  <cols>
    <col min="1" max="1" width="20" style="1" bestFit="1" customWidth="1"/>
    <col min="2" max="2" width="9.33203125" style="1" customWidth="1"/>
    <col min="3" max="3" width="9.109375" style="1"/>
    <col min="4" max="4" width="19.88671875" style="1" customWidth="1"/>
    <col min="5" max="5" width="33" style="1" customWidth="1"/>
    <col min="6" max="6" width="29" style="1" customWidth="1"/>
    <col min="7" max="9" width="17.6640625" style="45" customWidth="1"/>
    <col min="10" max="10" width="25.6640625" style="1" customWidth="1"/>
    <col min="11" max="16384" width="9.109375" style="1"/>
  </cols>
  <sheetData>
    <row r="1" spans="1:10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7.5" customHeight="1" x14ac:dyDescent="0.3">
      <c r="A2" s="31" t="s">
        <v>129</v>
      </c>
      <c r="B2" s="30"/>
      <c r="C2" s="30"/>
      <c r="D2" s="30"/>
      <c r="E2" s="30"/>
      <c r="F2" s="30"/>
      <c r="G2" s="38"/>
      <c r="H2" s="38"/>
      <c r="I2" s="38"/>
      <c r="J2" s="30"/>
    </row>
    <row r="3" spans="1:10" ht="36" customHeight="1" x14ac:dyDescent="0.3">
      <c r="A3" s="2" t="s">
        <v>108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46" t="s">
        <v>5</v>
      </c>
      <c r="H3" s="46" t="s">
        <v>13</v>
      </c>
      <c r="I3" s="46" t="s">
        <v>14</v>
      </c>
      <c r="J3" s="32" t="s">
        <v>23</v>
      </c>
    </row>
    <row r="4" spans="1:10" ht="51.75" customHeight="1" x14ac:dyDescent="0.3">
      <c r="A4" s="64" t="s">
        <v>12</v>
      </c>
      <c r="B4" s="5">
        <v>2</v>
      </c>
      <c r="C4" s="3">
        <v>1</v>
      </c>
      <c r="D4" s="17" t="s">
        <v>74</v>
      </c>
      <c r="E4" s="18" t="s">
        <v>75</v>
      </c>
      <c r="F4" s="18" t="s">
        <v>76</v>
      </c>
      <c r="G4" s="40">
        <v>1173730.2</v>
      </c>
      <c r="H4" s="41">
        <f>ROUND(G4*0.95,2)</f>
        <v>1115043.69</v>
      </c>
      <c r="I4" s="41">
        <f>ROUND(G4*0.85,2)</f>
        <v>997670.67</v>
      </c>
      <c r="J4" s="5" t="s">
        <v>124</v>
      </c>
    </row>
    <row r="5" spans="1:10" ht="62.4" x14ac:dyDescent="0.3">
      <c r="A5" s="64"/>
      <c r="B5" s="25">
        <v>2</v>
      </c>
      <c r="C5" s="16">
        <v>2</v>
      </c>
      <c r="D5" s="17" t="s">
        <v>39</v>
      </c>
      <c r="E5" s="18" t="s">
        <v>40</v>
      </c>
      <c r="F5" s="18" t="s">
        <v>41</v>
      </c>
      <c r="G5" s="40">
        <v>1367331.27</v>
      </c>
      <c r="H5" s="41">
        <f t="shared" ref="H5:H6" si="0">ROUND(G5*0.95,2)</f>
        <v>1298964.71</v>
      </c>
      <c r="I5" s="41">
        <f t="shared" ref="I5:I6" si="1">ROUND(G5*0.85,2)</f>
        <v>1162231.58</v>
      </c>
      <c r="J5" s="25" t="s">
        <v>124</v>
      </c>
    </row>
    <row r="6" spans="1:10" ht="62.4" x14ac:dyDescent="0.3">
      <c r="A6" s="64"/>
      <c r="B6" s="5">
        <v>2</v>
      </c>
      <c r="C6" s="16">
        <v>3</v>
      </c>
      <c r="D6" s="17" t="s">
        <v>89</v>
      </c>
      <c r="E6" s="18" t="s">
        <v>90</v>
      </c>
      <c r="F6" s="18" t="s">
        <v>91</v>
      </c>
      <c r="G6" s="40">
        <v>147601.78</v>
      </c>
      <c r="H6" s="41">
        <f t="shared" si="0"/>
        <v>140221.69</v>
      </c>
      <c r="I6" s="41">
        <f t="shared" si="1"/>
        <v>125461.51</v>
      </c>
      <c r="J6" s="25" t="s">
        <v>124</v>
      </c>
    </row>
    <row r="7" spans="1:10" x14ac:dyDescent="0.3">
      <c r="A7" s="65" t="s">
        <v>10</v>
      </c>
      <c r="B7" s="66"/>
      <c r="C7" s="66"/>
      <c r="D7" s="66"/>
      <c r="E7" s="66"/>
      <c r="F7" s="66"/>
      <c r="G7" s="41">
        <f>SUM(G4:G6)</f>
        <v>2688663.2499999995</v>
      </c>
      <c r="H7" s="41">
        <f>SUM(H4:H6)</f>
        <v>2554230.09</v>
      </c>
      <c r="I7" s="41">
        <f>SUM(I4:I6)</f>
        <v>2285363.7599999998</v>
      </c>
      <c r="J7" s="5"/>
    </row>
    <row r="11" spans="1:10" x14ac:dyDescent="0.3">
      <c r="A11" s="7"/>
      <c r="B11" s="7"/>
      <c r="C11" s="7"/>
      <c r="D11" s="8"/>
      <c r="E11" s="7"/>
      <c r="F11" s="8"/>
      <c r="G11" s="47"/>
      <c r="H11" s="47"/>
      <c r="I11" s="47"/>
      <c r="J11" s="7"/>
    </row>
    <row r="12" spans="1:10" ht="63.75" customHeight="1" x14ac:dyDescent="0.3">
      <c r="A12" s="67"/>
      <c r="B12" s="9"/>
      <c r="C12" s="9"/>
      <c r="D12" s="10"/>
      <c r="E12" s="11"/>
      <c r="F12" s="11"/>
      <c r="G12" s="50"/>
      <c r="H12" s="51"/>
      <c r="I12" s="50"/>
      <c r="J12" s="9"/>
    </row>
    <row r="13" spans="1:10" ht="31.65" customHeight="1" x14ac:dyDescent="0.3">
      <c r="A13" s="67"/>
      <c r="B13" s="9"/>
      <c r="C13" s="9"/>
      <c r="D13" s="10"/>
      <c r="E13" s="11"/>
      <c r="F13" s="11"/>
      <c r="G13" s="50"/>
      <c r="H13" s="51"/>
      <c r="I13" s="50"/>
      <c r="J13" s="9"/>
    </row>
    <row r="14" spans="1:10" ht="47.4" customHeight="1" x14ac:dyDescent="0.3">
      <c r="A14" s="67"/>
      <c r="B14" s="9"/>
      <c r="C14" s="9"/>
      <c r="D14" s="12"/>
      <c r="E14" s="12"/>
      <c r="F14" s="12"/>
      <c r="G14" s="50"/>
      <c r="H14" s="50"/>
      <c r="I14" s="50"/>
      <c r="J14" s="9"/>
    </row>
    <row r="15" spans="1:10" x14ac:dyDescent="0.3">
      <c r="A15" s="67"/>
      <c r="B15" s="67"/>
      <c r="C15" s="67"/>
      <c r="D15" s="67"/>
      <c r="E15" s="67"/>
      <c r="F15" s="67"/>
      <c r="G15" s="50"/>
      <c r="H15" s="50"/>
      <c r="I15" s="50"/>
      <c r="J15" s="9"/>
    </row>
    <row r="16" spans="1:10" x14ac:dyDescent="0.3">
      <c r="A16" s="9"/>
      <c r="B16" s="9"/>
      <c r="C16" s="9"/>
      <c r="D16" s="9"/>
      <c r="E16" s="9"/>
      <c r="F16" s="9"/>
      <c r="G16" s="50"/>
      <c r="H16" s="50"/>
      <c r="I16" s="50"/>
      <c r="J16" s="9"/>
    </row>
    <row r="17" spans="1:10" x14ac:dyDescent="0.3">
      <c r="A17" s="9"/>
      <c r="B17" s="9"/>
      <c r="C17" s="9"/>
      <c r="D17" s="9"/>
      <c r="E17" s="9"/>
      <c r="F17" s="9"/>
      <c r="G17" s="50"/>
      <c r="H17" s="50"/>
      <c r="I17" s="50"/>
      <c r="J17" s="9"/>
    </row>
  </sheetData>
  <mergeCells count="5">
    <mergeCell ref="A4:A6"/>
    <mergeCell ref="A7:F7"/>
    <mergeCell ref="A12:A14"/>
    <mergeCell ref="A15:F15"/>
    <mergeCell ref="A1:J1"/>
  </mergeCells>
  <dataValidations count="1">
    <dataValidation type="textLength" operator="equal" allowBlank="1" showInputMessage="1" showErrorMessage="1" sqref="D12:D13">
      <formula1>13</formula1>
    </dataValidation>
  </dataValidation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E4:F6</xm:sqref>
        </x14:dataValidation>
      </x14:dataValidation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7"/>
  <sheetViews>
    <sheetView zoomScale="80" zoomScaleNormal="80" workbookViewId="0">
      <selection activeCell="I19" sqref="I19"/>
    </sheetView>
  </sheetViews>
  <sheetFormatPr defaultColWidth="9.109375" defaultRowHeight="15.6" x14ac:dyDescent="0.3"/>
  <cols>
    <col min="1" max="1" width="26.88671875" style="1" bestFit="1" customWidth="1"/>
    <col min="2" max="2" width="9.33203125" style="1" customWidth="1"/>
    <col min="3" max="3" width="9.109375" style="1"/>
    <col min="4" max="4" width="17.109375" style="1" customWidth="1"/>
    <col min="5" max="5" width="33" style="1" customWidth="1"/>
    <col min="6" max="6" width="29" style="1" customWidth="1"/>
    <col min="7" max="8" width="15.88671875" style="45" customWidth="1"/>
    <col min="9" max="9" width="14.6640625" style="45" customWidth="1"/>
    <col min="10" max="16384" width="9.109375" style="1"/>
  </cols>
  <sheetData>
    <row r="1" spans="1:9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</row>
    <row r="2" spans="1:9" ht="37.5" customHeight="1" x14ac:dyDescent="0.3">
      <c r="A2" s="30" t="s">
        <v>133</v>
      </c>
      <c r="B2" s="30"/>
      <c r="C2" s="30"/>
      <c r="D2" s="30"/>
      <c r="E2" s="30"/>
      <c r="F2" s="30"/>
      <c r="G2" s="38"/>
      <c r="H2" s="38"/>
      <c r="I2" s="38"/>
    </row>
    <row r="3" spans="1:9" ht="33" customHeight="1" x14ac:dyDescent="0.3">
      <c r="A3" s="2" t="s">
        <v>114</v>
      </c>
      <c r="B3" s="53" t="s">
        <v>0</v>
      </c>
      <c r="C3" s="53" t="s">
        <v>1</v>
      </c>
      <c r="D3" s="54" t="s">
        <v>2</v>
      </c>
      <c r="E3" s="53" t="s">
        <v>3</v>
      </c>
      <c r="F3" s="54" t="s">
        <v>4</v>
      </c>
      <c r="G3" s="56" t="s">
        <v>5</v>
      </c>
      <c r="H3" s="56" t="s">
        <v>13</v>
      </c>
      <c r="I3" s="56" t="s">
        <v>14</v>
      </c>
    </row>
    <row r="4" spans="1:9" ht="52.5" customHeight="1" x14ac:dyDescent="0.3">
      <c r="A4" s="14" t="s">
        <v>134</v>
      </c>
      <c r="B4" s="14">
        <v>2</v>
      </c>
      <c r="C4" s="3">
        <v>1</v>
      </c>
      <c r="D4" s="19" t="s">
        <v>36</v>
      </c>
      <c r="E4" s="23" t="s">
        <v>37</v>
      </c>
      <c r="F4" s="23" t="s">
        <v>38</v>
      </c>
      <c r="G4" s="63">
        <v>911711.64</v>
      </c>
      <c r="H4" s="63">
        <f>G4*0.95</f>
        <v>866126.05799999996</v>
      </c>
      <c r="I4" s="41">
        <f>G4*0.85</f>
        <v>774954.89399999997</v>
      </c>
    </row>
    <row r="5" spans="1:9" x14ac:dyDescent="0.3">
      <c r="A5" s="65" t="s">
        <v>10</v>
      </c>
      <c r="B5" s="66"/>
      <c r="C5" s="66"/>
      <c r="D5" s="66"/>
      <c r="E5" s="66"/>
      <c r="F5" s="66"/>
      <c r="G5" s="41">
        <f>SUM(G4:G4)</f>
        <v>911711.64</v>
      </c>
      <c r="H5" s="41"/>
      <c r="I5" s="41">
        <f>SUM(I4:I4)</f>
        <v>774954.89399999997</v>
      </c>
    </row>
    <row r="6" spans="1:9" ht="14.25" customHeight="1" x14ac:dyDescent="0.3">
      <c r="A6" s="69" t="s">
        <v>11</v>
      </c>
      <c r="B6" s="69"/>
      <c r="C6" s="69"/>
      <c r="D6" s="69"/>
      <c r="E6" s="69"/>
      <c r="F6" s="69"/>
      <c r="G6" s="43"/>
      <c r="H6" s="43"/>
      <c r="I6" s="43"/>
    </row>
    <row r="7" spans="1:9" ht="15.75" customHeight="1" x14ac:dyDescent="0.3">
      <c r="A7" s="69" t="s">
        <v>115</v>
      </c>
      <c r="B7" s="69"/>
      <c r="C7" s="69"/>
      <c r="D7" s="69"/>
      <c r="E7" s="69"/>
      <c r="F7" s="69"/>
      <c r="G7" s="43"/>
      <c r="H7" s="43"/>
      <c r="I7" s="43"/>
    </row>
  </sheetData>
  <mergeCells count="4">
    <mergeCell ref="A1:I1"/>
    <mergeCell ref="A5:F5"/>
    <mergeCell ref="A6:F6"/>
    <mergeCell ref="A7:F7"/>
  </mergeCell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</xm:sqref>
        </x14:dataValidation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F4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zoomScale="80" zoomScaleNormal="80" workbookViewId="0">
      <selection activeCell="L15" sqref="L15"/>
    </sheetView>
  </sheetViews>
  <sheetFormatPr defaultColWidth="9.109375" defaultRowHeight="15.6" x14ac:dyDescent="0.3"/>
  <cols>
    <col min="1" max="1" width="25.77734375" style="1" customWidth="1"/>
    <col min="2" max="2" width="9.33203125" style="1" customWidth="1"/>
    <col min="3" max="3" width="9.109375" style="1"/>
    <col min="4" max="4" width="18.5546875" style="1" customWidth="1"/>
    <col min="5" max="5" width="33" style="1" customWidth="1"/>
    <col min="6" max="6" width="29" style="1" customWidth="1"/>
    <col min="7" max="7" width="15.88671875" style="45" customWidth="1"/>
    <col min="8" max="8" width="14.6640625" style="45" customWidth="1"/>
    <col min="9" max="9" width="15.44140625" style="45" customWidth="1"/>
    <col min="10" max="10" width="22.5546875" style="45" customWidth="1"/>
    <col min="11" max="16384" width="9.109375" style="1"/>
  </cols>
  <sheetData>
    <row r="1" spans="1:10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0" ht="31.2" x14ac:dyDescent="0.3">
      <c r="A3" s="2" t="s">
        <v>132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0" ht="36.75" customHeight="1" x14ac:dyDescent="0.3">
      <c r="A4" s="24" t="s">
        <v>9</v>
      </c>
      <c r="B4" s="14">
        <v>2</v>
      </c>
      <c r="C4" s="3">
        <v>1</v>
      </c>
      <c r="D4" s="17" t="s">
        <v>98</v>
      </c>
      <c r="E4" s="18" t="s">
        <v>99</v>
      </c>
      <c r="F4" s="18" t="s">
        <v>15</v>
      </c>
      <c r="G4" s="40">
        <v>1151254.24</v>
      </c>
      <c r="H4" s="41">
        <v>1151254.24</v>
      </c>
      <c r="I4" s="41">
        <f>H4*0.95</f>
        <v>1093691.5279999999</v>
      </c>
      <c r="J4" s="41">
        <f>H4*0.85</f>
        <v>978566.10399999993</v>
      </c>
    </row>
    <row r="5" spans="1:10" x14ac:dyDescent="0.3">
      <c r="A5" s="65" t="s">
        <v>10</v>
      </c>
      <c r="B5" s="66"/>
      <c r="C5" s="66"/>
      <c r="D5" s="66"/>
      <c r="E5" s="66"/>
      <c r="F5" s="66"/>
      <c r="G5" s="42">
        <f>SUM(G4:G4)</f>
        <v>1151254.24</v>
      </c>
      <c r="H5" s="42">
        <f>SUM(H4:H4)</f>
        <v>1151254.24</v>
      </c>
      <c r="I5" s="42">
        <f>SUM(I4:I4)</f>
        <v>1093691.5279999999</v>
      </c>
      <c r="J5" s="42">
        <f>SUM(J4:J4)</f>
        <v>978566.10399999993</v>
      </c>
    </row>
    <row r="6" spans="1:10" ht="14.25" customHeight="1" x14ac:dyDescent="0.3">
      <c r="A6" s="69" t="s">
        <v>11</v>
      </c>
      <c r="B6" s="69"/>
      <c r="C6" s="69"/>
      <c r="D6" s="69"/>
      <c r="E6" s="69"/>
      <c r="F6" s="69"/>
      <c r="G6" s="43"/>
      <c r="H6" s="43"/>
      <c r="I6" s="43"/>
      <c r="J6" s="44">
        <v>5300659.781342105</v>
      </c>
    </row>
    <row r="7" spans="1:10" ht="15.75" customHeight="1" x14ac:dyDescent="0.3">
      <c r="A7" s="69" t="s">
        <v>115</v>
      </c>
      <c r="B7" s="69"/>
      <c r="C7" s="69"/>
      <c r="D7" s="69"/>
      <c r="E7" s="69"/>
      <c r="F7" s="69"/>
      <c r="G7" s="43"/>
      <c r="H7" s="43"/>
      <c r="I7" s="43"/>
      <c r="J7" s="43">
        <f>J6-J5</f>
        <v>4322093.6773421047</v>
      </c>
    </row>
    <row r="9" spans="1:10" ht="18" x14ac:dyDescent="0.3">
      <c r="A9" s="31" t="s">
        <v>129</v>
      </c>
    </row>
    <row r="10" spans="1:10" ht="36.6" customHeight="1" x14ac:dyDescent="0.3">
      <c r="A10" s="2" t="s">
        <v>108</v>
      </c>
      <c r="B10" s="32" t="s">
        <v>0</v>
      </c>
      <c r="C10" s="32" t="s">
        <v>1</v>
      </c>
      <c r="D10" s="33" t="s">
        <v>2</v>
      </c>
      <c r="E10" s="32" t="s">
        <v>3</v>
      </c>
      <c r="F10" s="33" t="s">
        <v>4</v>
      </c>
      <c r="G10" s="46" t="s">
        <v>5</v>
      </c>
      <c r="H10" s="46" t="s">
        <v>13</v>
      </c>
      <c r="I10" s="46" t="s">
        <v>14</v>
      </c>
      <c r="J10" s="46" t="s">
        <v>23</v>
      </c>
    </row>
    <row r="11" spans="1:10" ht="31.2" x14ac:dyDescent="0.3">
      <c r="A11" s="24" t="s">
        <v>12</v>
      </c>
      <c r="B11" s="24">
        <v>2</v>
      </c>
      <c r="C11" s="24">
        <v>1</v>
      </c>
      <c r="D11" s="4" t="s">
        <v>45</v>
      </c>
      <c r="E11" s="4" t="s">
        <v>46</v>
      </c>
      <c r="F11" s="4" t="s">
        <v>24</v>
      </c>
      <c r="G11" s="41">
        <v>1304384.6100000001</v>
      </c>
      <c r="H11" s="41">
        <f>G11*0.9</f>
        <v>1173946.1490000002</v>
      </c>
      <c r="I11" s="41">
        <f>G11*0.85</f>
        <v>1108726.9185000001</v>
      </c>
      <c r="J11" s="41" t="s">
        <v>27</v>
      </c>
    </row>
    <row r="12" spans="1:10" x14ac:dyDescent="0.3">
      <c r="A12" s="65" t="s">
        <v>10</v>
      </c>
      <c r="B12" s="66"/>
      <c r="C12" s="66"/>
      <c r="D12" s="66"/>
      <c r="E12" s="66"/>
      <c r="F12" s="66"/>
      <c r="G12" s="41">
        <f>SUM(G11:G11)</f>
        <v>1304384.6100000001</v>
      </c>
      <c r="H12" s="41">
        <f>SUM(H11:H11)</f>
        <v>1173946.1490000002</v>
      </c>
      <c r="I12" s="41">
        <f>SUM(I11:I11)</f>
        <v>1108726.9185000001</v>
      </c>
      <c r="J12" s="41"/>
    </row>
    <row r="14" spans="1:10" ht="18" x14ac:dyDescent="0.3">
      <c r="A14" s="52" t="s">
        <v>131</v>
      </c>
      <c r="B14" s="7"/>
      <c r="C14" s="7"/>
      <c r="D14" s="8"/>
      <c r="E14" s="7"/>
      <c r="F14" s="8"/>
      <c r="G14" s="47"/>
      <c r="H14" s="47"/>
      <c r="I14" s="47"/>
      <c r="J14" s="47"/>
    </row>
    <row r="15" spans="1:10" ht="33" customHeight="1" x14ac:dyDescent="0.3">
      <c r="A15" s="2" t="s">
        <v>113</v>
      </c>
      <c r="B15" s="36" t="s">
        <v>0</v>
      </c>
      <c r="C15" s="36" t="s">
        <v>1</v>
      </c>
      <c r="D15" s="37" t="s">
        <v>2</v>
      </c>
      <c r="E15" s="36" t="s">
        <v>3</v>
      </c>
      <c r="F15" s="37" t="s">
        <v>4</v>
      </c>
      <c r="G15" s="48" t="s">
        <v>5</v>
      </c>
      <c r="H15" s="48" t="s">
        <v>13</v>
      </c>
      <c r="I15" s="48" t="s">
        <v>14</v>
      </c>
      <c r="J15" s="48" t="s">
        <v>120</v>
      </c>
    </row>
    <row r="16" spans="1:10" ht="46.8" x14ac:dyDescent="0.3">
      <c r="A16" s="70" t="s">
        <v>116</v>
      </c>
      <c r="B16" s="14">
        <v>2</v>
      </c>
      <c r="C16" s="14">
        <v>1</v>
      </c>
      <c r="D16" s="17" t="s">
        <v>105</v>
      </c>
      <c r="E16" s="18" t="s">
        <v>106</v>
      </c>
      <c r="F16" s="18" t="s">
        <v>107</v>
      </c>
      <c r="G16" s="40">
        <v>251959.45</v>
      </c>
      <c r="H16" s="49">
        <f>ROUND(G16*0.95,2)</f>
        <v>239361.48</v>
      </c>
      <c r="I16" s="49">
        <f>ROUND(G16*0.85,2)</f>
        <v>214165.53</v>
      </c>
      <c r="J16" s="49" t="s">
        <v>121</v>
      </c>
    </row>
    <row r="17" spans="1:10" ht="39" customHeight="1" x14ac:dyDescent="0.3">
      <c r="A17" s="71"/>
      <c r="B17" s="14">
        <v>2</v>
      </c>
      <c r="C17" s="15">
        <v>2</v>
      </c>
      <c r="D17" s="17" t="s">
        <v>92</v>
      </c>
      <c r="E17" s="18" t="s">
        <v>93</v>
      </c>
      <c r="F17" s="18" t="s">
        <v>15</v>
      </c>
      <c r="G17" s="40">
        <v>672377.36</v>
      </c>
      <c r="H17" s="49">
        <f>ROUND(G17*0.95,2)</f>
        <v>638758.49</v>
      </c>
      <c r="I17" s="49">
        <f>ROUND(G17*0.85,2)</f>
        <v>571520.76</v>
      </c>
      <c r="J17" s="49" t="s">
        <v>122</v>
      </c>
    </row>
    <row r="18" spans="1:10" ht="22.65" customHeight="1" x14ac:dyDescent="0.3">
      <c r="A18" s="65" t="s">
        <v>10</v>
      </c>
      <c r="B18" s="66"/>
      <c r="C18" s="66"/>
      <c r="D18" s="66"/>
      <c r="E18" s="66"/>
      <c r="F18" s="66"/>
      <c r="G18" s="41">
        <f>SUM(G16:G17)</f>
        <v>924336.81</v>
      </c>
      <c r="H18" s="41">
        <f>SUM(H16:H17)</f>
        <v>878119.97</v>
      </c>
      <c r="I18" s="41">
        <f>SUM(I16:I17)</f>
        <v>785686.29</v>
      </c>
      <c r="J18" s="41"/>
    </row>
    <row r="19" spans="1:10" x14ac:dyDescent="0.3">
      <c r="A19" s="9"/>
      <c r="B19" s="9"/>
      <c r="C19" s="9"/>
      <c r="D19" s="9"/>
      <c r="E19" s="9"/>
      <c r="F19" s="9"/>
      <c r="G19" s="50"/>
      <c r="H19" s="50"/>
      <c r="I19" s="50"/>
      <c r="J19" s="50"/>
    </row>
    <row r="20" spans="1:10" x14ac:dyDescent="0.3">
      <c r="A20" s="9"/>
      <c r="B20" s="9"/>
      <c r="C20" s="9"/>
      <c r="D20" s="9"/>
      <c r="E20" s="9"/>
      <c r="F20" s="9"/>
      <c r="G20" s="50"/>
      <c r="H20" s="50"/>
      <c r="I20" s="50"/>
      <c r="J20" s="50"/>
    </row>
    <row r="21" spans="1:10" x14ac:dyDescent="0.3">
      <c r="A21" s="9"/>
      <c r="B21" s="9"/>
      <c r="C21" s="9"/>
      <c r="D21" s="9"/>
      <c r="E21" s="9"/>
      <c r="F21" s="9"/>
      <c r="G21" s="50"/>
      <c r="H21" s="50"/>
      <c r="I21" s="50"/>
      <c r="J21" s="50"/>
    </row>
    <row r="22" spans="1:10" x14ac:dyDescent="0.3">
      <c r="A22" s="7"/>
      <c r="B22" s="7"/>
      <c r="C22" s="7"/>
      <c r="D22" s="8"/>
      <c r="E22" s="7"/>
      <c r="F22" s="8"/>
      <c r="G22" s="47"/>
      <c r="H22" s="47"/>
      <c r="I22" s="47"/>
      <c r="J22" s="47"/>
    </row>
    <row r="23" spans="1:10" ht="63.75" customHeight="1" x14ac:dyDescent="0.3">
      <c r="A23" s="67"/>
      <c r="B23" s="9"/>
      <c r="C23" s="9"/>
      <c r="D23" s="10"/>
      <c r="E23" s="11"/>
      <c r="F23" s="11"/>
      <c r="G23" s="50"/>
      <c r="H23" s="51"/>
      <c r="I23" s="50"/>
      <c r="J23" s="50"/>
    </row>
    <row r="24" spans="1:10" ht="31.65" customHeight="1" x14ac:dyDescent="0.3">
      <c r="A24" s="67"/>
      <c r="B24" s="9"/>
      <c r="C24" s="9"/>
      <c r="D24" s="10"/>
      <c r="E24" s="11"/>
      <c r="F24" s="11"/>
      <c r="G24" s="50"/>
      <c r="H24" s="51"/>
      <c r="I24" s="50"/>
      <c r="J24" s="50"/>
    </row>
    <row r="25" spans="1:10" ht="47.4" customHeight="1" x14ac:dyDescent="0.3">
      <c r="A25" s="67"/>
      <c r="B25" s="9"/>
      <c r="C25" s="9"/>
      <c r="D25" s="12"/>
      <c r="E25" s="12"/>
      <c r="F25" s="12"/>
      <c r="G25" s="50"/>
      <c r="H25" s="50"/>
      <c r="I25" s="50"/>
      <c r="J25" s="50"/>
    </row>
    <row r="26" spans="1:10" x14ac:dyDescent="0.3">
      <c r="A26" s="67"/>
      <c r="B26" s="67"/>
      <c r="C26" s="67"/>
      <c r="D26" s="67"/>
      <c r="E26" s="67"/>
      <c r="F26" s="67"/>
      <c r="G26" s="50"/>
      <c r="H26" s="50"/>
      <c r="I26" s="50"/>
      <c r="J26" s="50"/>
    </row>
    <row r="27" spans="1:10" x14ac:dyDescent="0.3">
      <c r="A27" s="9"/>
      <c r="B27" s="9"/>
      <c r="C27" s="9"/>
      <c r="D27" s="9"/>
      <c r="E27" s="9"/>
      <c r="F27" s="9"/>
      <c r="G27" s="50"/>
      <c r="H27" s="50"/>
      <c r="I27" s="50"/>
      <c r="J27" s="50"/>
    </row>
    <row r="28" spans="1:10" x14ac:dyDescent="0.3">
      <c r="A28" s="9"/>
      <c r="B28" s="9"/>
      <c r="C28" s="9"/>
      <c r="D28" s="9"/>
      <c r="E28" s="9"/>
      <c r="F28" s="9"/>
      <c r="G28" s="50"/>
      <c r="H28" s="50"/>
      <c r="I28" s="50"/>
      <c r="J28" s="50"/>
    </row>
  </sheetData>
  <mergeCells count="9">
    <mergeCell ref="A18:F18"/>
    <mergeCell ref="A23:A25"/>
    <mergeCell ref="A26:F26"/>
    <mergeCell ref="A1:J1"/>
    <mergeCell ref="A5:F5"/>
    <mergeCell ref="A6:F6"/>
    <mergeCell ref="A7:F7"/>
    <mergeCell ref="A16:A17"/>
    <mergeCell ref="A12:F12"/>
  </mergeCells>
  <dataValidations count="1">
    <dataValidation type="textLength" operator="equal" allowBlank="1" showInputMessage="1" showErrorMessage="1" sqref="D23:D24">
      <formula1>13</formula1>
    </dataValidation>
  </dataValidation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E4:F4 E16:F17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7"/>
  <sheetViews>
    <sheetView zoomScale="80" zoomScaleNormal="80" workbookViewId="0">
      <selection activeCell="H17" sqref="H17"/>
    </sheetView>
  </sheetViews>
  <sheetFormatPr defaultColWidth="9.109375" defaultRowHeight="15.6" x14ac:dyDescent="0.3"/>
  <cols>
    <col min="1" max="1" width="15.5546875" style="1" customWidth="1"/>
    <col min="2" max="2" width="9.33203125" style="1" customWidth="1"/>
    <col min="3" max="3" width="9.109375" style="1"/>
    <col min="4" max="4" width="19.5546875" style="1" customWidth="1"/>
    <col min="5" max="5" width="33" style="1" customWidth="1"/>
    <col min="6" max="6" width="26.33203125" style="1" customWidth="1"/>
    <col min="7" max="7" width="15.88671875" style="45" customWidth="1"/>
    <col min="8" max="8" width="14.6640625" style="45" customWidth="1"/>
    <col min="9" max="10" width="15.44140625" style="45" customWidth="1"/>
    <col min="11" max="11" width="11.5546875" style="1" bestFit="1" customWidth="1"/>
    <col min="12" max="16384" width="9.109375" style="1"/>
  </cols>
  <sheetData>
    <row r="1" spans="1:11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1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1" ht="31.2" x14ac:dyDescent="0.3">
      <c r="A3" s="2" t="s">
        <v>109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1" ht="66" customHeight="1" x14ac:dyDescent="0.3">
      <c r="A4" s="14" t="s">
        <v>125</v>
      </c>
      <c r="B4" s="14">
        <v>2</v>
      </c>
      <c r="C4" s="3">
        <v>1</v>
      </c>
      <c r="D4" s="17" t="s">
        <v>79</v>
      </c>
      <c r="E4" s="18" t="s">
        <v>80</v>
      </c>
      <c r="F4" s="18" t="s">
        <v>19</v>
      </c>
      <c r="G4" s="40">
        <v>347949.64</v>
      </c>
      <c r="H4" s="41">
        <v>324432.58</v>
      </c>
      <c r="I4" s="41">
        <v>308210.95</v>
      </c>
      <c r="J4" s="41">
        <f>ROUND(H4*0.85,2)</f>
        <v>275767.69</v>
      </c>
      <c r="K4" s="45"/>
    </row>
    <row r="5" spans="1:11" x14ac:dyDescent="0.3">
      <c r="A5" s="65" t="s">
        <v>10</v>
      </c>
      <c r="B5" s="66"/>
      <c r="C5" s="66"/>
      <c r="D5" s="66"/>
      <c r="E5" s="66"/>
      <c r="F5" s="66"/>
      <c r="G5" s="42">
        <f>SUM(G4:G4)</f>
        <v>347949.64</v>
      </c>
      <c r="H5" s="41">
        <f>SUM(H4:H4)</f>
        <v>324432.58</v>
      </c>
      <c r="I5" s="41">
        <f>SUM(I4:I4)</f>
        <v>308210.95</v>
      </c>
      <c r="J5" s="41">
        <f>SUM(J4:J4)</f>
        <v>275767.69</v>
      </c>
    </row>
    <row r="6" spans="1:11" ht="14.25" customHeight="1" x14ac:dyDescent="0.3">
      <c r="A6" s="69" t="s">
        <v>11</v>
      </c>
      <c r="B6" s="69"/>
      <c r="C6" s="69"/>
      <c r="D6" s="69"/>
      <c r="E6" s="69"/>
      <c r="F6" s="69"/>
      <c r="G6" s="43"/>
      <c r="H6" s="43"/>
      <c r="I6" s="43"/>
      <c r="J6" s="43">
        <v>5818614.4084999999</v>
      </c>
    </row>
    <row r="7" spans="1:11" ht="15.75" customHeight="1" x14ac:dyDescent="0.3">
      <c r="A7" s="69" t="s">
        <v>115</v>
      </c>
      <c r="B7" s="69"/>
      <c r="C7" s="69"/>
      <c r="D7" s="69"/>
      <c r="E7" s="69"/>
      <c r="F7" s="69"/>
      <c r="G7" s="43"/>
      <c r="H7" s="43"/>
      <c r="I7" s="43"/>
      <c r="J7" s="43">
        <f>J6-J5</f>
        <v>5542846.7184999995</v>
      </c>
    </row>
  </sheetData>
  <mergeCells count="4">
    <mergeCell ref="A1:J1"/>
    <mergeCell ref="A5:F5"/>
    <mergeCell ref="A6:F6"/>
    <mergeCell ref="A7:F7"/>
  </mergeCells>
  <dataValidations count="1">
    <dataValidation type="textLength" operator="equal" allowBlank="1" showInputMessage="1" showErrorMessage="1" sqref="D18:D19">
      <formula1>13</formula1>
    </dataValidation>
  </dataValidation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E4:F4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zoomScale="80" zoomScaleNormal="80" workbookViewId="0">
      <selection activeCell="E15" sqref="E15"/>
    </sheetView>
  </sheetViews>
  <sheetFormatPr defaultColWidth="9.109375" defaultRowHeight="15.6" x14ac:dyDescent="0.3"/>
  <cols>
    <col min="1" max="1" width="15.5546875" style="1" customWidth="1"/>
    <col min="2" max="2" width="9.33203125" style="1" customWidth="1"/>
    <col min="3" max="3" width="9.109375" style="1"/>
    <col min="4" max="4" width="19.88671875" style="1" customWidth="1"/>
    <col min="5" max="5" width="34.5546875" style="1" customWidth="1"/>
    <col min="6" max="6" width="29" style="1" customWidth="1"/>
    <col min="7" max="7" width="15.88671875" style="45" customWidth="1"/>
    <col min="8" max="8" width="14.6640625" style="45" customWidth="1"/>
    <col min="9" max="10" width="15.44140625" style="45" customWidth="1"/>
    <col min="11" max="11" width="9.109375" style="1"/>
    <col min="12" max="12" width="11.5546875" style="1" bestFit="1" customWidth="1"/>
    <col min="13" max="16384" width="9.109375" style="1"/>
  </cols>
  <sheetData>
    <row r="1" spans="1:12" ht="37.5" customHeight="1" x14ac:dyDescent="0.3">
      <c r="A1" s="68" t="s">
        <v>123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37.5" customHeight="1" x14ac:dyDescent="0.3">
      <c r="A2" s="31" t="s">
        <v>130</v>
      </c>
      <c r="B2" s="30"/>
      <c r="C2" s="30"/>
      <c r="D2" s="30"/>
      <c r="E2" s="30"/>
      <c r="F2" s="30"/>
      <c r="G2" s="30"/>
      <c r="H2" s="30"/>
      <c r="I2" s="30"/>
      <c r="J2" s="30"/>
    </row>
    <row r="3" spans="1:12" ht="31.2" x14ac:dyDescent="0.3">
      <c r="A3" s="2" t="s">
        <v>110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2" ht="46.8" x14ac:dyDescent="0.3">
      <c r="A4" s="72" t="s">
        <v>9</v>
      </c>
      <c r="B4" s="21">
        <v>2</v>
      </c>
      <c r="C4" s="3">
        <v>1</v>
      </c>
      <c r="D4" s="17" t="s">
        <v>50</v>
      </c>
      <c r="E4" s="18" t="s">
        <v>51</v>
      </c>
      <c r="F4" s="18" t="s">
        <v>17</v>
      </c>
      <c r="G4" s="40">
        <v>724924.95</v>
      </c>
      <c r="H4" s="41">
        <f>(I4/95)*100</f>
        <v>724924.94736842101</v>
      </c>
      <c r="I4" s="41">
        <v>688678.7</v>
      </c>
      <c r="J4" s="41">
        <f>H4*0.85</f>
        <v>616186.20526315784</v>
      </c>
    </row>
    <row r="5" spans="1:12" ht="62.4" x14ac:dyDescent="0.3">
      <c r="A5" s="73"/>
      <c r="B5" s="26">
        <v>2</v>
      </c>
      <c r="C5" s="3">
        <v>2</v>
      </c>
      <c r="D5" s="17" t="s">
        <v>42</v>
      </c>
      <c r="E5" s="18" t="s">
        <v>43</v>
      </c>
      <c r="F5" s="18" t="s">
        <v>44</v>
      </c>
      <c r="G5" s="40">
        <v>601754.31000000006</v>
      </c>
      <c r="H5" s="41">
        <f>(I5/95)*100</f>
        <v>601754.30526315782</v>
      </c>
      <c r="I5" s="41">
        <v>571666.59</v>
      </c>
      <c r="J5" s="41">
        <f t="shared" ref="J5:J10" si="0">H5*0.85</f>
        <v>511491.15947368415</v>
      </c>
    </row>
    <row r="6" spans="1:12" ht="46.8" x14ac:dyDescent="0.3">
      <c r="A6" s="73"/>
      <c r="B6" s="26">
        <v>2</v>
      </c>
      <c r="C6" s="3">
        <v>3</v>
      </c>
      <c r="D6" s="17" t="s">
        <v>52</v>
      </c>
      <c r="E6" s="18" t="s">
        <v>53</v>
      </c>
      <c r="F6" s="18" t="s">
        <v>22</v>
      </c>
      <c r="G6" s="40">
        <v>602263.43999999994</v>
      </c>
      <c r="H6" s="41">
        <f>(I6/95)*100</f>
        <v>602263.44210526324</v>
      </c>
      <c r="I6" s="41">
        <v>572150.27</v>
      </c>
      <c r="J6" s="41">
        <f t="shared" si="0"/>
        <v>511923.92578947375</v>
      </c>
    </row>
    <row r="7" spans="1:12" ht="46.8" x14ac:dyDescent="0.3">
      <c r="A7" s="73"/>
      <c r="B7" s="26">
        <v>2</v>
      </c>
      <c r="C7" s="3">
        <v>4</v>
      </c>
      <c r="D7" s="17" t="s">
        <v>54</v>
      </c>
      <c r="E7" s="18" t="s">
        <v>55</v>
      </c>
      <c r="F7" s="18" t="s">
        <v>22</v>
      </c>
      <c r="G7" s="40">
        <v>913621.36</v>
      </c>
      <c r="H7" s="41">
        <f t="shared" ref="H7:H9" si="1">(I7/95)*100</f>
        <v>913621.35789473681</v>
      </c>
      <c r="I7" s="41">
        <v>867940.29</v>
      </c>
      <c r="J7" s="41">
        <f t="shared" si="0"/>
        <v>776578.15421052626</v>
      </c>
    </row>
    <row r="8" spans="1:12" ht="31.2" x14ac:dyDescent="0.3">
      <c r="A8" s="73"/>
      <c r="B8" s="26">
        <v>2</v>
      </c>
      <c r="C8" s="3">
        <v>5</v>
      </c>
      <c r="D8" s="17" t="s">
        <v>71</v>
      </c>
      <c r="E8" s="18" t="s">
        <v>72</v>
      </c>
      <c r="F8" s="18" t="s">
        <v>73</v>
      </c>
      <c r="G8" s="40">
        <v>607199.26</v>
      </c>
      <c r="H8" s="41">
        <f>(I8/95)*100</f>
        <v>581059.81052631582</v>
      </c>
      <c r="I8" s="41">
        <v>552006.81999999995</v>
      </c>
      <c r="J8" s="41">
        <f t="shared" si="0"/>
        <v>493900.83894736844</v>
      </c>
      <c r="L8" s="45"/>
    </row>
    <row r="9" spans="1:12" ht="46.8" x14ac:dyDescent="0.3">
      <c r="A9" s="73"/>
      <c r="B9" s="26">
        <v>2</v>
      </c>
      <c r="C9" s="3">
        <v>6</v>
      </c>
      <c r="D9" s="17" t="s">
        <v>47</v>
      </c>
      <c r="E9" s="18" t="s">
        <v>48</v>
      </c>
      <c r="F9" s="18" t="s">
        <v>49</v>
      </c>
      <c r="G9" s="40">
        <v>753532.92</v>
      </c>
      <c r="H9" s="41">
        <f t="shared" si="1"/>
        <v>732950.42105263169</v>
      </c>
      <c r="I9" s="41">
        <v>696302.9</v>
      </c>
      <c r="J9" s="41">
        <f t="shared" si="0"/>
        <v>623007.85789473692</v>
      </c>
      <c r="L9" s="45"/>
    </row>
    <row r="10" spans="1:12" ht="46.8" x14ac:dyDescent="0.3">
      <c r="A10" s="73"/>
      <c r="B10" s="26">
        <v>2</v>
      </c>
      <c r="C10" s="3">
        <v>7</v>
      </c>
      <c r="D10" s="17" t="s">
        <v>59</v>
      </c>
      <c r="E10" s="18" t="s">
        <v>60</v>
      </c>
      <c r="F10" s="18" t="s">
        <v>61</v>
      </c>
      <c r="G10" s="40">
        <v>603839.49</v>
      </c>
      <c r="H10" s="41">
        <v>563440.69999999995</v>
      </c>
      <c r="I10" s="41">
        <v>535268.66</v>
      </c>
      <c r="J10" s="41">
        <f t="shared" si="0"/>
        <v>478924.59499999997</v>
      </c>
      <c r="L10" s="45"/>
    </row>
    <row r="11" spans="1:12" x14ac:dyDescent="0.3">
      <c r="A11" s="65" t="s">
        <v>10</v>
      </c>
      <c r="B11" s="66"/>
      <c r="C11" s="66"/>
      <c r="D11" s="66"/>
      <c r="E11" s="66"/>
      <c r="F11" s="66"/>
      <c r="G11" s="42">
        <f>SUM(G4:G10)</f>
        <v>4807135.7300000004</v>
      </c>
      <c r="H11" s="42">
        <f>SUM(H4:H10)</f>
        <v>4720014.9842105266</v>
      </c>
      <c r="I11" s="42">
        <f>SUM(I4:I10)</f>
        <v>4484014.2299999995</v>
      </c>
      <c r="J11" s="42">
        <f>SUM(J4:J10)</f>
        <v>4012012.7365789469</v>
      </c>
    </row>
    <row r="12" spans="1:12" ht="14.25" customHeight="1" x14ac:dyDescent="0.3">
      <c r="A12" s="69" t="s">
        <v>11</v>
      </c>
      <c r="B12" s="69"/>
      <c r="C12" s="69"/>
      <c r="D12" s="69"/>
      <c r="E12" s="69"/>
      <c r="F12" s="69"/>
      <c r="G12" s="43"/>
      <c r="H12" s="43"/>
      <c r="I12" s="43"/>
      <c r="J12" s="43">
        <v>4595854.4747368423</v>
      </c>
    </row>
    <row r="13" spans="1:12" ht="15.75" customHeight="1" x14ac:dyDescent="0.3">
      <c r="A13" s="69" t="s">
        <v>115</v>
      </c>
      <c r="B13" s="69"/>
      <c r="C13" s="69"/>
      <c r="D13" s="69"/>
      <c r="E13" s="69"/>
      <c r="F13" s="69"/>
      <c r="G13" s="43"/>
      <c r="H13" s="43"/>
      <c r="I13" s="43"/>
      <c r="J13" s="43">
        <f>J12-J11</f>
        <v>583841.73815789539</v>
      </c>
    </row>
    <row r="15" spans="1:12" ht="63.75" customHeight="1" x14ac:dyDescent="0.3">
      <c r="A15" s="67"/>
      <c r="B15" s="22"/>
      <c r="C15" s="22"/>
      <c r="D15" s="10"/>
      <c r="E15" s="11"/>
      <c r="F15" s="11"/>
      <c r="G15" s="50"/>
      <c r="H15" s="51"/>
      <c r="I15" s="50"/>
      <c r="J15" s="50"/>
    </row>
    <row r="16" spans="1:12" ht="31.65" customHeight="1" x14ac:dyDescent="0.3">
      <c r="A16" s="67"/>
      <c r="B16" s="22"/>
      <c r="C16" s="22"/>
      <c r="D16" s="10"/>
      <c r="E16" s="11"/>
      <c r="F16" s="11"/>
      <c r="G16" s="50"/>
      <c r="H16" s="51"/>
      <c r="I16" s="50"/>
      <c r="J16" s="50"/>
    </row>
    <row r="17" spans="1:10" ht="47.4" customHeight="1" x14ac:dyDescent="0.3">
      <c r="A17" s="67"/>
      <c r="B17" s="22"/>
      <c r="C17" s="22"/>
      <c r="D17" s="12"/>
      <c r="E17" s="12"/>
      <c r="F17" s="12"/>
      <c r="G17" s="50"/>
      <c r="H17" s="50"/>
      <c r="I17" s="50"/>
      <c r="J17" s="50"/>
    </row>
    <row r="18" spans="1:10" x14ac:dyDescent="0.3">
      <c r="A18" s="67"/>
      <c r="B18" s="67"/>
      <c r="C18" s="67"/>
      <c r="D18" s="67"/>
      <c r="E18" s="67"/>
      <c r="F18" s="67"/>
      <c r="G18" s="50"/>
      <c r="H18" s="50"/>
      <c r="I18" s="50"/>
      <c r="J18" s="50"/>
    </row>
    <row r="19" spans="1:10" x14ac:dyDescent="0.3">
      <c r="A19" s="22"/>
      <c r="B19" s="22"/>
      <c r="C19" s="22"/>
      <c r="D19" s="22"/>
      <c r="E19" s="22"/>
      <c r="F19" s="22"/>
      <c r="G19" s="50"/>
      <c r="H19" s="50"/>
      <c r="I19" s="50"/>
      <c r="J19" s="50"/>
    </row>
    <row r="20" spans="1:10" x14ac:dyDescent="0.3">
      <c r="A20" s="22"/>
      <c r="B20" s="22"/>
      <c r="C20" s="22"/>
      <c r="D20" s="22"/>
      <c r="E20" s="22"/>
      <c r="F20" s="22"/>
      <c r="G20" s="50"/>
      <c r="H20" s="50"/>
      <c r="I20" s="50"/>
      <c r="J20" s="50"/>
    </row>
  </sheetData>
  <mergeCells count="7">
    <mergeCell ref="A15:A17"/>
    <mergeCell ref="A18:F18"/>
    <mergeCell ref="A1:J1"/>
    <mergeCell ref="A11:F11"/>
    <mergeCell ref="A12:F12"/>
    <mergeCell ref="A13:F13"/>
    <mergeCell ref="A4:A10"/>
  </mergeCells>
  <dataValidations count="1">
    <dataValidation type="textLength" operator="equal" allowBlank="1" showInputMessage="1" showErrorMessage="1" sqref="D15:D16">
      <formula1>13</formula1>
    </dataValidation>
  </dataValidation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E4:F10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3"/>
  <sheetViews>
    <sheetView zoomScale="80" zoomScaleNormal="80" workbookViewId="0">
      <selection activeCell="K12" sqref="K12"/>
    </sheetView>
  </sheetViews>
  <sheetFormatPr defaultColWidth="9.109375" defaultRowHeight="15.6" x14ac:dyDescent="0.3"/>
  <cols>
    <col min="1" max="1" width="23.5546875" style="1" bestFit="1" customWidth="1"/>
    <col min="2" max="2" width="9.33203125" style="1" customWidth="1"/>
    <col min="3" max="3" width="9.109375" style="1"/>
    <col min="4" max="4" width="19.5546875" style="1" customWidth="1"/>
    <col min="5" max="5" width="33" style="1" customWidth="1"/>
    <col min="6" max="6" width="29" style="1" customWidth="1"/>
    <col min="7" max="7" width="15.88671875" style="45" customWidth="1"/>
    <col min="8" max="8" width="14.6640625" style="45" customWidth="1"/>
    <col min="9" max="10" width="15.44140625" style="45" customWidth="1"/>
    <col min="11" max="11" width="9.109375" style="1"/>
    <col min="12" max="12" width="11.5546875" style="1" bestFit="1" customWidth="1"/>
    <col min="13" max="16384" width="9.109375" style="1"/>
  </cols>
  <sheetData>
    <row r="1" spans="1:12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2" ht="31.2" x14ac:dyDescent="0.3">
      <c r="A3" s="2" t="s">
        <v>111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2" ht="46.8" x14ac:dyDescent="0.3">
      <c r="A4" s="64" t="s">
        <v>125</v>
      </c>
      <c r="B4" s="14">
        <v>2</v>
      </c>
      <c r="C4" s="3">
        <v>1</v>
      </c>
      <c r="D4" s="17" t="s">
        <v>56</v>
      </c>
      <c r="E4" s="18" t="s">
        <v>57</v>
      </c>
      <c r="F4" s="18" t="s">
        <v>58</v>
      </c>
      <c r="G4" s="40">
        <v>646767.5</v>
      </c>
      <c r="H4" s="41">
        <v>646767.5</v>
      </c>
      <c r="I4" s="41">
        <v>614429.12</v>
      </c>
      <c r="J4" s="41">
        <f>ROUND(H4*0.85,2)</f>
        <v>549752.38</v>
      </c>
    </row>
    <row r="5" spans="1:12" ht="46.8" x14ac:dyDescent="0.3">
      <c r="A5" s="64"/>
      <c r="B5" s="6">
        <v>2</v>
      </c>
      <c r="C5" s="6">
        <v>2</v>
      </c>
      <c r="D5" s="27" t="s">
        <v>68</v>
      </c>
      <c r="E5" s="28" t="s">
        <v>69</v>
      </c>
      <c r="F5" s="28" t="s">
        <v>70</v>
      </c>
      <c r="G5" s="40">
        <v>1961906.61</v>
      </c>
      <c r="H5" s="49">
        <v>1946456.61</v>
      </c>
      <c r="I5" s="49">
        <v>1849133.78</v>
      </c>
      <c r="J5" s="41">
        <f>ROUND(H5*0.85,2)</f>
        <v>1654488.12</v>
      </c>
      <c r="L5" s="45"/>
    </row>
    <row r="6" spans="1:12" x14ac:dyDescent="0.3">
      <c r="A6" s="65" t="s">
        <v>10</v>
      </c>
      <c r="B6" s="66"/>
      <c r="C6" s="66"/>
      <c r="D6" s="66"/>
      <c r="E6" s="66"/>
      <c r="F6" s="66"/>
      <c r="G6" s="42">
        <f>SUM(G4:G5)</f>
        <v>2608674.1100000003</v>
      </c>
      <c r="H6" s="41">
        <f>SUM(H4:H5)</f>
        <v>2593224.1100000003</v>
      </c>
      <c r="I6" s="41">
        <f>SUM(I4:I5)</f>
        <v>2463562.9</v>
      </c>
      <c r="J6" s="41">
        <f>SUM(J4:J5)</f>
        <v>2204240.5</v>
      </c>
    </row>
    <row r="7" spans="1:12" ht="14.25" customHeight="1" x14ac:dyDescent="0.3">
      <c r="A7" s="69" t="s">
        <v>11</v>
      </c>
      <c r="B7" s="69"/>
      <c r="C7" s="69"/>
      <c r="D7" s="69"/>
      <c r="E7" s="69"/>
      <c r="F7" s="69"/>
      <c r="G7" s="43"/>
      <c r="H7" s="43"/>
      <c r="I7" s="43"/>
      <c r="J7" s="43">
        <v>7690095.5879999995</v>
      </c>
    </row>
    <row r="8" spans="1:12" ht="15.75" customHeight="1" x14ac:dyDescent="0.3">
      <c r="A8" s="69" t="s">
        <v>115</v>
      </c>
      <c r="B8" s="69"/>
      <c r="C8" s="69"/>
      <c r="D8" s="69"/>
      <c r="E8" s="69"/>
      <c r="F8" s="69"/>
      <c r="G8" s="43"/>
      <c r="H8" s="43"/>
      <c r="I8" s="43"/>
      <c r="J8" s="43">
        <f>J7-J6</f>
        <v>5485855.0879999995</v>
      </c>
    </row>
    <row r="10" spans="1:12" ht="35.4" customHeight="1" x14ac:dyDescent="0.3">
      <c r="A10" s="55" t="s">
        <v>133</v>
      </c>
    </row>
    <row r="11" spans="1:12" ht="28.2" customHeight="1" x14ac:dyDescent="0.3">
      <c r="A11" s="2" t="s">
        <v>111</v>
      </c>
      <c r="B11" s="53" t="s">
        <v>0</v>
      </c>
      <c r="C11" s="53" t="s">
        <v>1</v>
      </c>
      <c r="D11" s="54" t="s">
        <v>2</v>
      </c>
      <c r="E11" s="53" t="s">
        <v>3</v>
      </c>
      <c r="F11" s="54" t="s">
        <v>4</v>
      </c>
      <c r="G11" s="56" t="s">
        <v>5</v>
      </c>
      <c r="H11" s="56" t="s">
        <v>13</v>
      </c>
      <c r="I11" s="56" t="s">
        <v>14</v>
      </c>
    </row>
    <row r="12" spans="1:12" ht="46.8" x14ac:dyDescent="0.3">
      <c r="A12" s="26" t="s">
        <v>134</v>
      </c>
      <c r="B12" s="5">
        <v>2</v>
      </c>
      <c r="C12" s="5">
        <v>1</v>
      </c>
      <c r="D12" s="4" t="s">
        <v>28</v>
      </c>
      <c r="E12" s="4" t="s">
        <v>29</v>
      </c>
      <c r="F12" s="4" t="s">
        <v>30</v>
      </c>
      <c r="G12" s="41">
        <v>1716297.41</v>
      </c>
      <c r="H12" s="41">
        <f>G12*0.95</f>
        <v>1630482.5395</v>
      </c>
      <c r="I12" s="41">
        <f>G12*0.85</f>
        <v>1458852.7984999998</v>
      </c>
    </row>
    <row r="13" spans="1:12" x14ac:dyDescent="0.3">
      <c r="A13" s="65" t="s">
        <v>10</v>
      </c>
      <c r="B13" s="66"/>
      <c r="C13" s="66"/>
      <c r="D13" s="66"/>
      <c r="E13" s="66"/>
      <c r="F13" s="66"/>
      <c r="G13" s="41">
        <f>SUM(G12:G12)</f>
        <v>1716297.41</v>
      </c>
      <c r="H13" s="41">
        <f>SUM(H12:H12)</f>
        <v>1630482.5395</v>
      </c>
      <c r="I13" s="41">
        <f>SUM(I12:I12)</f>
        <v>1458852.7984999998</v>
      </c>
    </row>
    <row r="17" spans="1:10" x14ac:dyDescent="0.3">
      <c r="A17" s="7"/>
      <c r="B17" s="7"/>
      <c r="C17" s="7"/>
      <c r="D17" s="8"/>
      <c r="E17" s="7"/>
      <c r="F17" s="8"/>
      <c r="G17" s="47"/>
      <c r="H17" s="47"/>
      <c r="I17" s="47"/>
      <c r="J17" s="47"/>
    </row>
    <row r="18" spans="1:10" ht="63.75" customHeight="1" x14ac:dyDescent="0.3">
      <c r="A18" s="67"/>
      <c r="B18" s="9"/>
      <c r="C18" s="9"/>
      <c r="D18" s="10"/>
      <c r="E18" s="11"/>
      <c r="F18" s="11"/>
      <c r="G18" s="50"/>
      <c r="H18" s="51"/>
      <c r="I18" s="50"/>
      <c r="J18" s="50"/>
    </row>
    <row r="19" spans="1:10" ht="31.65" customHeight="1" x14ac:dyDescent="0.3">
      <c r="A19" s="67"/>
      <c r="B19" s="9"/>
      <c r="C19" s="9"/>
      <c r="D19" s="10"/>
      <c r="E19" s="11"/>
      <c r="F19" s="11"/>
      <c r="G19" s="50"/>
      <c r="H19" s="51"/>
      <c r="I19" s="50"/>
      <c r="J19" s="50"/>
    </row>
    <row r="20" spans="1:10" ht="47.4" customHeight="1" x14ac:dyDescent="0.3">
      <c r="A20" s="67"/>
      <c r="B20" s="9"/>
      <c r="C20" s="9"/>
      <c r="D20" s="12"/>
      <c r="E20" s="12"/>
      <c r="F20" s="12"/>
      <c r="G20" s="50"/>
      <c r="H20" s="50"/>
      <c r="I20" s="50"/>
      <c r="J20" s="50"/>
    </row>
    <row r="21" spans="1:10" x14ac:dyDescent="0.3">
      <c r="A21" s="67"/>
      <c r="B21" s="67"/>
      <c r="C21" s="67"/>
      <c r="D21" s="67"/>
      <c r="E21" s="67"/>
      <c r="F21" s="67"/>
      <c r="G21" s="50"/>
      <c r="H21" s="50"/>
      <c r="I21" s="50"/>
      <c r="J21" s="50"/>
    </row>
    <row r="22" spans="1:10" x14ac:dyDescent="0.3">
      <c r="A22" s="9"/>
      <c r="B22" s="9"/>
      <c r="C22" s="9"/>
      <c r="D22" s="9"/>
      <c r="E22" s="9"/>
      <c r="F22" s="9"/>
      <c r="G22" s="50"/>
      <c r="H22" s="50"/>
      <c r="I22" s="50"/>
      <c r="J22" s="50"/>
    </row>
    <row r="23" spans="1:10" x14ac:dyDescent="0.3">
      <c r="A23" s="9"/>
      <c r="B23" s="9"/>
      <c r="C23" s="9"/>
      <c r="D23" s="9"/>
      <c r="E23" s="9"/>
      <c r="F23" s="9"/>
      <c r="G23" s="50"/>
      <c r="H23" s="50"/>
      <c r="I23" s="50"/>
      <c r="J23" s="50"/>
    </row>
  </sheetData>
  <mergeCells count="8">
    <mergeCell ref="A13:F13"/>
    <mergeCell ref="A18:A20"/>
    <mergeCell ref="A21:F21"/>
    <mergeCell ref="A1:J1"/>
    <mergeCell ref="A4:A5"/>
    <mergeCell ref="A6:F6"/>
    <mergeCell ref="A7:F7"/>
    <mergeCell ref="A8:F8"/>
  </mergeCells>
  <dataValidations count="1">
    <dataValidation type="textLength" operator="equal" allowBlank="1" showInputMessage="1" showErrorMessage="1" sqref="D18:D19">
      <formula1>13</formula1>
    </dataValidation>
  </dataValidations>
  <pageMargins left="0.25" right="0.25" top="0.75" bottom="0.75" header="0.3" footer="0.3"/>
  <pageSetup paperSize="9" scale="4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E4:F5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1"/>
  <sheetViews>
    <sheetView zoomScale="80" zoomScaleNormal="80" workbookViewId="0">
      <selection activeCell="E17" sqref="E17"/>
    </sheetView>
  </sheetViews>
  <sheetFormatPr defaultColWidth="9.109375" defaultRowHeight="15.6" x14ac:dyDescent="0.3"/>
  <cols>
    <col min="1" max="1" width="18.6640625" style="1" customWidth="1"/>
    <col min="2" max="2" width="9.33203125" style="1" customWidth="1"/>
    <col min="3" max="3" width="9.109375" style="1"/>
    <col min="4" max="4" width="20.109375" style="1" customWidth="1"/>
    <col min="5" max="5" width="33" style="1" customWidth="1"/>
    <col min="6" max="6" width="29" style="1" customWidth="1"/>
    <col min="7" max="7" width="15.88671875" style="45" customWidth="1"/>
    <col min="8" max="8" width="14.6640625" style="45" customWidth="1"/>
    <col min="9" max="10" width="15.44140625" style="45" customWidth="1"/>
    <col min="11" max="11" width="9.109375" style="1"/>
    <col min="12" max="12" width="11.5546875" style="1" bestFit="1" customWidth="1"/>
    <col min="13" max="16384" width="9.109375" style="1"/>
  </cols>
  <sheetData>
    <row r="1" spans="1:12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2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2" ht="31.2" x14ac:dyDescent="0.3">
      <c r="A3" s="2" t="s">
        <v>119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2" ht="31.2" x14ac:dyDescent="0.3">
      <c r="A4" s="70" t="s">
        <v>126</v>
      </c>
      <c r="B4" s="29">
        <v>2</v>
      </c>
      <c r="C4" s="3">
        <v>1</v>
      </c>
      <c r="D4" s="17" t="s">
        <v>96</v>
      </c>
      <c r="E4" s="18" t="s">
        <v>97</v>
      </c>
      <c r="F4" s="18" t="s">
        <v>15</v>
      </c>
      <c r="G4" s="40">
        <v>1136195.01</v>
      </c>
      <c r="H4" s="41">
        <v>1136195.01</v>
      </c>
      <c r="I4" s="41">
        <f>H4*0.95</f>
        <v>1079385.2594999999</v>
      </c>
      <c r="J4" s="41">
        <f>H4*0.85</f>
        <v>965765.7585</v>
      </c>
    </row>
    <row r="5" spans="1:12" x14ac:dyDescent="0.3">
      <c r="A5" s="74"/>
      <c r="B5" s="29">
        <v>2</v>
      </c>
      <c r="C5" s="3">
        <v>2</v>
      </c>
      <c r="D5" s="17" t="s">
        <v>82</v>
      </c>
      <c r="E5" s="18" t="s">
        <v>83</v>
      </c>
      <c r="F5" s="18" t="s">
        <v>15</v>
      </c>
      <c r="G5" s="40">
        <v>715818.91</v>
      </c>
      <c r="H5" s="41">
        <v>715818.91</v>
      </c>
      <c r="I5" s="41">
        <f>H5*0.95</f>
        <v>680027.9645</v>
      </c>
      <c r="J5" s="41">
        <f>H5*0.85</f>
        <v>608446.07350000006</v>
      </c>
    </row>
    <row r="6" spans="1:12" x14ac:dyDescent="0.3">
      <c r="A6" s="74"/>
      <c r="B6" s="29">
        <v>2</v>
      </c>
      <c r="C6" s="3">
        <v>3</v>
      </c>
      <c r="D6" s="17" t="s">
        <v>103</v>
      </c>
      <c r="E6" s="18" t="s">
        <v>104</v>
      </c>
      <c r="F6" s="18" t="s">
        <v>15</v>
      </c>
      <c r="G6" s="40">
        <v>1394928.4</v>
      </c>
      <c r="H6" s="41">
        <v>1394928.4</v>
      </c>
      <c r="I6" s="41">
        <f>H6*0.95</f>
        <v>1325181.9799999997</v>
      </c>
      <c r="J6" s="41">
        <f>H6*0.85</f>
        <v>1185689.1399999999</v>
      </c>
    </row>
    <row r="7" spans="1:12" x14ac:dyDescent="0.3">
      <c r="A7" s="74"/>
      <c r="B7" s="29">
        <v>2</v>
      </c>
      <c r="C7" s="3">
        <v>4</v>
      </c>
      <c r="D7" s="17" t="s">
        <v>94</v>
      </c>
      <c r="E7" s="18" t="s">
        <v>95</v>
      </c>
      <c r="F7" s="18" t="s">
        <v>15</v>
      </c>
      <c r="G7" s="40">
        <v>1187393.72</v>
      </c>
      <c r="H7" s="41">
        <f>G7-39899.37</f>
        <v>1147494.3499999999</v>
      </c>
      <c r="I7" s="41">
        <f>H7*0.95</f>
        <v>1090119.6324999998</v>
      </c>
      <c r="J7" s="41">
        <f>H7*0.85</f>
        <v>975370.19749999989</v>
      </c>
      <c r="L7" s="45"/>
    </row>
    <row r="8" spans="1:12" ht="46.8" x14ac:dyDescent="0.3">
      <c r="A8" s="71"/>
      <c r="B8" s="29">
        <v>2</v>
      </c>
      <c r="C8" s="3">
        <v>5</v>
      </c>
      <c r="D8" s="17" t="s">
        <v>84</v>
      </c>
      <c r="E8" s="18" t="s">
        <v>85</v>
      </c>
      <c r="F8" s="18" t="s">
        <v>15</v>
      </c>
      <c r="G8" s="40">
        <v>2285645.6800000002</v>
      </c>
      <c r="H8" s="41">
        <v>2285645.6800000002</v>
      </c>
      <c r="I8" s="41">
        <f>H8*0.95</f>
        <v>2171363.3960000002</v>
      </c>
      <c r="J8" s="41">
        <f>H8*0.85</f>
        <v>1942798.828</v>
      </c>
    </row>
    <row r="9" spans="1:12" x14ac:dyDescent="0.3">
      <c r="A9" s="65" t="s">
        <v>10</v>
      </c>
      <c r="B9" s="66"/>
      <c r="C9" s="66"/>
      <c r="D9" s="66"/>
      <c r="E9" s="66"/>
      <c r="F9" s="66"/>
      <c r="G9" s="42">
        <f>SUM(G4:G8)</f>
        <v>6719981.7200000007</v>
      </c>
      <c r="H9" s="41">
        <f t="shared" ref="H9:J9" si="0">SUM(H4:H8)</f>
        <v>6680082.3499999996</v>
      </c>
      <c r="I9" s="41">
        <f t="shared" si="0"/>
        <v>6346078.2324999999</v>
      </c>
      <c r="J9" s="41">
        <f t="shared" si="0"/>
        <v>5678069.9974999996</v>
      </c>
    </row>
    <row r="10" spans="1:12" ht="14.25" customHeight="1" x14ac:dyDescent="0.3">
      <c r="A10" s="69" t="s">
        <v>11</v>
      </c>
      <c r="B10" s="69"/>
      <c r="C10" s="69"/>
      <c r="D10" s="69"/>
      <c r="E10" s="69"/>
      <c r="F10" s="69"/>
      <c r="G10" s="43"/>
      <c r="H10" s="43"/>
      <c r="I10" s="43"/>
      <c r="J10" s="57">
        <v>7027382.3530000001</v>
      </c>
    </row>
    <row r="11" spans="1:12" ht="15.75" customHeight="1" x14ac:dyDescent="0.3">
      <c r="A11" s="69" t="s">
        <v>115</v>
      </c>
      <c r="B11" s="69"/>
      <c r="C11" s="69"/>
      <c r="D11" s="69"/>
      <c r="E11" s="69"/>
      <c r="F11" s="69"/>
      <c r="G11" s="43"/>
      <c r="H11" s="43"/>
      <c r="I11" s="43"/>
      <c r="J11" s="58">
        <f>J10-J9</f>
        <v>1349312.3555000005</v>
      </c>
    </row>
  </sheetData>
  <mergeCells count="5">
    <mergeCell ref="A1:J1"/>
    <mergeCell ref="A9:F9"/>
    <mergeCell ref="A10:F10"/>
    <mergeCell ref="A11:F11"/>
    <mergeCell ref="A4:A8"/>
  </mergeCells>
  <conditionalFormatting sqref="J11">
    <cfRule type="cellIs" dxfId="0" priority="2" operator="greaterThan">
      <formula>0</formula>
    </cfRule>
  </conditionalFormatting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disablePrompts="1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"/>
  <sheetViews>
    <sheetView zoomScale="80" zoomScaleNormal="80" workbookViewId="0">
      <selection activeCell="G22" sqref="G22"/>
    </sheetView>
  </sheetViews>
  <sheetFormatPr defaultColWidth="9.109375" defaultRowHeight="15.6" x14ac:dyDescent="0.3"/>
  <cols>
    <col min="1" max="1" width="15.5546875" style="1" customWidth="1"/>
    <col min="2" max="2" width="9.33203125" style="1" customWidth="1"/>
    <col min="3" max="3" width="9.109375" style="1"/>
    <col min="4" max="4" width="18.5546875" style="1" customWidth="1"/>
    <col min="5" max="5" width="33" style="1" customWidth="1"/>
    <col min="6" max="6" width="29" style="1" customWidth="1"/>
    <col min="7" max="7" width="15.88671875" style="61" customWidth="1"/>
    <col min="8" max="8" width="14.6640625" style="45" customWidth="1"/>
    <col min="9" max="10" width="15.44140625" style="45" customWidth="1"/>
    <col min="11" max="16384" width="9.109375" style="1"/>
  </cols>
  <sheetData>
    <row r="1" spans="1:10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0" ht="31.2" x14ac:dyDescent="0.3">
      <c r="A3" s="2" t="s">
        <v>112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59" t="s">
        <v>5</v>
      </c>
      <c r="H3" s="39" t="s">
        <v>6</v>
      </c>
      <c r="I3" s="39" t="s">
        <v>7</v>
      </c>
      <c r="J3" s="39" t="s">
        <v>8</v>
      </c>
    </row>
    <row r="4" spans="1:10" ht="31.2" x14ac:dyDescent="0.3">
      <c r="A4" s="72" t="s">
        <v>9</v>
      </c>
      <c r="B4" s="14">
        <v>2</v>
      </c>
      <c r="C4" s="3">
        <v>1</v>
      </c>
      <c r="D4" s="17" t="s">
        <v>66</v>
      </c>
      <c r="E4" s="18" t="s">
        <v>67</v>
      </c>
      <c r="F4" s="18" t="s">
        <v>16</v>
      </c>
      <c r="G4" s="60">
        <v>1295269.3799999999</v>
      </c>
      <c r="H4" s="60">
        <v>1295269.3799999999</v>
      </c>
      <c r="I4" s="41">
        <v>1230505.9099999999</v>
      </c>
      <c r="J4" s="41">
        <f>H4*0.85</f>
        <v>1100978.9729999998</v>
      </c>
    </row>
    <row r="5" spans="1:10" ht="46.8" x14ac:dyDescent="0.3">
      <c r="A5" s="73"/>
      <c r="B5" s="14">
        <v>2</v>
      </c>
      <c r="C5" s="3">
        <v>2</v>
      </c>
      <c r="D5" s="17" t="s">
        <v>62</v>
      </c>
      <c r="E5" s="18" t="s">
        <v>63</v>
      </c>
      <c r="F5" s="18" t="s">
        <v>16</v>
      </c>
      <c r="G5" s="60">
        <v>930262.89</v>
      </c>
      <c r="H5" s="60">
        <v>930262.89</v>
      </c>
      <c r="I5" s="41">
        <v>883749.75</v>
      </c>
      <c r="J5" s="41">
        <f>H5*0.85</f>
        <v>790723.45649999997</v>
      </c>
    </row>
    <row r="6" spans="1:10" ht="31.2" x14ac:dyDescent="0.3">
      <c r="A6" s="75"/>
      <c r="B6" s="14">
        <v>2</v>
      </c>
      <c r="C6" s="3">
        <v>3</v>
      </c>
      <c r="D6" s="17" t="s">
        <v>64</v>
      </c>
      <c r="E6" s="18" t="s">
        <v>65</v>
      </c>
      <c r="F6" s="18" t="s">
        <v>16</v>
      </c>
      <c r="G6" s="60">
        <v>761568.78</v>
      </c>
      <c r="H6" s="60">
        <v>761568.78</v>
      </c>
      <c r="I6" s="41">
        <v>723490.34</v>
      </c>
      <c r="J6" s="41">
        <f>H6*0.85</f>
        <v>647333.46299999999</v>
      </c>
    </row>
    <row r="7" spans="1:10" x14ac:dyDescent="0.3">
      <c r="A7" s="65" t="s">
        <v>10</v>
      </c>
      <c r="B7" s="66"/>
      <c r="C7" s="66"/>
      <c r="D7" s="66"/>
      <c r="E7" s="66"/>
      <c r="F7" s="66"/>
      <c r="G7" s="42">
        <f>SUM(G4:G6)</f>
        <v>2987101.05</v>
      </c>
      <c r="H7" s="42">
        <f>SUM(H4:H6)</f>
        <v>2987101.05</v>
      </c>
      <c r="I7" s="42">
        <f>SUM(I4:I6)</f>
        <v>2837746</v>
      </c>
      <c r="J7" s="42">
        <f>SUM(J4:J6)</f>
        <v>2539035.8924999996</v>
      </c>
    </row>
    <row r="8" spans="1:10" ht="14.25" customHeight="1" x14ac:dyDescent="0.3">
      <c r="A8" s="69" t="s">
        <v>11</v>
      </c>
      <c r="B8" s="69"/>
      <c r="C8" s="69"/>
      <c r="D8" s="69"/>
      <c r="E8" s="69"/>
      <c r="F8" s="69"/>
      <c r="G8" s="43"/>
      <c r="H8" s="43"/>
      <c r="I8" s="43"/>
      <c r="J8" s="44">
        <v>6159021.5842894744</v>
      </c>
    </row>
    <row r="9" spans="1:10" ht="15.75" customHeight="1" x14ac:dyDescent="0.3">
      <c r="A9" s="69" t="s">
        <v>115</v>
      </c>
      <c r="B9" s="69"/>
      <c r="C9" s="69"/>
      <c r="D9" s="69"/>
      <c r="E9" s="69"/>
      <c r="F9" s="69"/>
      <c r="G9" s="43"/>
      <c r="H9" s="43"/>
      <c r="I9" s="43"/>
      <c r="J9" s="44">
        <f>J8-J7</f>
        <v>3619985.6917894748</v>
      </c>
    </row>
    <row r="10" spans="1:10" x14ac:dyDescent="0.3">
      <c r="A10" s="13"/>
      <c r="B10" s="13"/>
      <c r="C10" s="13"/>
      <c r="D10" s="13"/>
      <c r="E10" s="13"/>
      <c r="F10" s="13"/>
    </row>
  </sheetData>
  <mergeCells count="5">
    <mergeCell ref="A1:J1"/>
    <mergeCell ref="A7:F7"/>
    <mergeCell ref="A8:F8"/>
    <mergeCell ref="A9:F9"/>
    <mergeCell ref="A4:A6"/>
  </mergeCell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7"/>
  <sheetViews>
    <sheetView zoomScale="80" zoomScaleNormal="80" workbookViewId="0">
      <selection activeCell="E15" sqref="E15"/>
    </sheetView>
  </sheetViews>
  <sheetFormatPr defaultColWidth="9.109375" defaultRowHeight="15.6" x14ac:dyDescent="0.3"/>
  <cols>
    <col min="1" max="1" width="15.5546875" style="1" customWidth="1"/>
    <col min="2" max="2" width="9.33203125" style="1" customWidth="1"/>
    <col min="3" max="3" width="9.109375" style="1"/>
    <col min="4" max="4" width="18.44140625" style="1" customWidth="1"/>
    <col min="5" max="5" width="33" style="1" customWidth="1"/>
    <col min="6" max="6" width="29" style="1" customWidth="1"/>
    <col min="7" max="7" width="15.88671875" style="45" customWidth="1"/>
    <col min="8" max="8" width="14.6640625" style="45" customWidth="1"/>
    <col min="9" max="10" width="15.44140625" style="45" customWidth="1"/>
    <col min="11" max="16384" width="9.109375" style="1"/>
  </cols>
  <sheetData>
    <row r="1" spans="1:10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37.5" customHeight="1" x14ac:dyDescent="0.3">
      <c r="A2" s="31" t="s">
        <v>130</v>
      </c>
      <c r="B2" s="30"/>
      <c r="C2" s="30"/>
      <c r="D2" s="30"/>
      <c r="E2" s="30"/>
      <c r="F2" s="30"/>
      <c r="G2" s="38"/>
      <c r="H2" s="38"/>
      <c r="I2" s="38"/>
      <c r="J2" s="38"/>
    </row>
    <row r="3" spans="1:10" ht="31.2" x14ac:dyDescent="0.3">
      <c r="A3" s="2" t="s">
        <v>135</v>
      </c>
      <c r="B3" s="34" t="s">
        <v>0</v>
      </c>
      <c r="C3" s="34" t="s">
        <v>1</v>
      </c>
      <c r="D3" s="35" t="s">
        <v>2</v>
      </c>
      <c r="E3" s="34" t="s">
        <v>3</v>
      </c>
      <c r="F3" s="35" t="s">
        <v>4</v>
      </c>
      <c r="G3" s="39" t="s">
        <v>5</v>
      </c>
      <c r="H3" s="39" t="s">
        <v>6</v>
      </c>
      <c r="I3" s="39" t="s">
        <v>7</v>
      </c>
      <c r="J3" s="39" t="s">
        <v>8</v>
      </c>
    </row>
    <row r="4" spans="1:10" ht="62.4" x14ac:dyDescent="0.3">
      <c r="A4" s="14" t="s">
        <v>9</v>
      </c>
      <c r="B4" s="14">
        <v>2</v>
      </c>
      <c r="C4" s="3">
        <v>1</v>
      </c>
      <c r="D4" s="17" t="s">
        <v>77</v>
      </c>
      <c r="E4" s="18" t="s">
        <v>78</v>
      </c>
      <c r="F4" s="18" t="s">
        <v>19</v>
      </c>
      <c r="G4" s="40">
        <v>1553932.34</v>
      </c>
      <c r="H4" s="40">
        <v>1553932.34</v>
      </c>
      <c r="I4" s="41">
        <v>1476235.72</v>
      </c>
      <c r="J4" s="41">
        <f>H4*0.85</f>
        <v>1320842.4890000001</v>
      </c>
    </row>
    <row r="5" spans="1:10" x14ac:dyDescent="0.3">
      <c r="A5" s="65" t="s">
        <v>10</v>
      </c>
      <c r="B5" s="66"/>
      <c r="C5" s="66"/>
      <c r="D5" s="66"/>
      <c r="E5" s="66"/>
      <c r="F5" s="66"/>
      <c r="G5" s="42">
        <f>SUM(G4:G4)</f>
        <v>1553932.34</v>
      </c>
      <c r="H5" s="42">
        <f t="shared" ref="H5:J5" si="0">SUM(H4:H4)</f>
        <v>1553932.34</v>
      </c>
      <c r="I5" s="42">
        <f t="shared" si="0"/>
        <v>1476235.72</v>
      </c>
      <c r="J5" s="42">
        <f t="shared" si="0"/>
        <v>1320842.4890000001</v>
      </c>
    </row>
    <row r="6" spans="1:10" ht="14.25" customHeight="1" x14ac:dyDescent="0.3">
      <c r="A6" s="69" t="s">
        <v>11</v>
      </c>
      <c r="B6" s="69"/>
      <c r="C6" s="69"/>
      <c r="D6" s="69"/>
      <c r="E6" s="69"/>
      <c r="F6" s="69"/>
      <c r="G6" s="43"/>
      <c r="H6" s="43"/>
      <c r="I6" s="43"/>
      <c r="J6" s="43">
        <v>1690091.7721052635</v>
      </c>
    </row>
    <row r="7" spans="1:10" ht="15.75" customHeight="1" x14ac:dyDescent="0.3">
      <c r="A7" s="69" t="s">
        <v>115</v>
      </c>
      <c r="B7" s="69"/>
      <c r="C7" s="69"/>
      <c r="D7" s="69"/>
      <c r="E7" s="69"/>
      <c r="F7" s="69"/>
      <c r="G7" s="43"/>
      <c r="H7" s="43"/>
      <c r="I7" s="43"/>
      <c r="J7" s="43">
        <f>J6-J5</f>
        <v>369249.28310526349</v>
      </c>
    </row>
  </sheetData>
  <mergeCells count="4">
    <mergeCell ref="A1:J1"/>
    <mergeCell ref="A5:F5"/>
    <mergeCell ref="A6:F6"/>
    <mergeCell ref="A7:F7"/>
  </mergeCell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E4:F4</xm:sqref>
        </x14:dataValidation>
      </x14:dataValidation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5"/>
  <sheetViews>
    <sheetView zoomScale="80" zoomScaleNormal="80" workbookViewId="0">
      <pane xSplit="1" ySplit="1" topLeftCell="C2" activePane="bottomRight" state="frozen"/>
      <selection pane="topRight" activeCell="B1" sqref="B1"/>
      <selection pane="bottomLeft" activeCell="A3" sqref="A3"/>
      <selection pane="bottomRight" activeCell="E15" sqref="E15"/>
    </sheetView>
  </sheetViews>
  <sheetFormatPr defaultColWidth="9.109375" defaultRowHeight="15.6" x14ac:dyDescent="0.3"/>
  <cols>
    <col min="1" max="1" width="25" style="1" bestFit="1" customWidth="1"/>
    <col min="2" max="2" width="9.33203125" style="1" customWidth="1"/>
    <col min="3" max="3" width="9.109375" style="1"/>
    <col min="4" max="4" width="18.5546875" style="1" customWidth="1"/>
    <col min="5" max="5" width="33" style="1" customWidth="1"/>
    <col min="6" max="6" width="29" style="1" customWidth="1"/>
    <col min="7" max="7" width="15.88671875" style="45" customWidth="1"/>
    <col min="8" max="8" width="14.6640625" style="45" customWidth="1"/>
    <col min="9" max="9" width="15.44140625" style="45" customWidth="1"/>
    <col min="10" max="10" width="25.6640625" style="1" customWidth="1"/>
    <col min="11" max="16384" width="9.109375" style="1"/>
  </cols>
  <sheetData>
    <row r="1" spans="1:10" ht="37.5" customHeight="1" x14ac:dyDescent="0.3">
      <c r="A1" s="68" t="s">
        <v>118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8" x14ac:dyDescent="0.3">
      <c r="A2" s="31" t="s">
        <v>129</v>
      </c>
    </row>
    <row r="3" spans="1:10" ht="33.6" customHeight="1" x14ac:dyDescent="0.3">
      <c r="A3" s="2" t="s">
        <v>113</v>
      </c>
      <c r="B3" s="32" t="s">
        <v>0</v>
      </c>
      <c r="C3" s="32" t="s">
        <v>1</v>
      </c>
      <c r="D3" s="33" t="s">
        <v>2</v>
      </c>
      <c r="E3" s="32" t="s">
        <v>3</v>
      </c>
      <c r="F3" s="33" t="s">
        <v>4</v>
      </c>
      <c r="G3" s="46" t="s">
        <v>5</v>
      </c>
      <c r="H3" s="46" t="s">
        <v>13</v>
      </c>
      <c r="I3" s="46" t="s">
        <v>14</v>
      </c>
      <c r="J3" s="32" t="s">
        <v>23</v>
      </c>
    </row>
    <row r="4" spans="1:10" ht="31.2" x14ac:dyDescent="0.3">
      <c r="A4" s="72" t="s">
        <v>12</v>
      </c>
      <c r="B4" s="3">
        <v>2</v>
      </c>
      <c r="C4" s="3">
        <v>1</v>
      </c>
      <c r="D4" s="17" t="s">
        <v>86</v>
      </c>
      <c r="E4" s="18" t="s">
        <v>87</v>
      </c>
      <c r="F4" s="18" t="s">
        <v>88</v>
      </c>
      <c r="G4" s="40">
        <v>2914881.44</v>
      </c>
      <c r="H4" s="62">
        <f>G4*0.9</f>
        <v>2623393.2960000001</v>
      </c>
      <c r="I4" s="62">
        <f>G4*0.85</f>
        <v>2477649.2239999999</v>
      </c>
      <c r="J4" s="3" t="s">
        <v>127</v>
      </c>
    </row>
    <row r="5" spans="1:10" s="20" customFormat="1" ht="31.2" x14ac:dyDescent="0.3">
      <c r="A5" s="73"/>
      <c r="B5" s="3">
        <v>2</v>
      </c>
      <c r="C5" s="3">
        <v>2</v>
      </c>
      <c r="D5" s="17" t="s">
        <v>33</v>
      </c>
      <c r="E5" s="18" t="s">
        <v>34</v>
      </c>
      <c r="F5" s="18" t="s">
        <v>35</v>
      </c>
      <c r="G5" s="40">
        <v>1784895.9</v>
      </c>
      <c r="H5" s="62">
        <f>G5*0.95</f>
        <v>1695651.1049999997</v>
      </c>
      <c r="I5" s="62">
        <f>G5*0.85</f>
        <v>1517161.5149999999</v>
      </c>
      <c r="J5" s="3" t="s">
        <v>127</v>
      </c>
    </row>
    <row r="6" spans="1:10" s="20" customFormat="1" ht="46.8" x14ac:dyDescent="0.3">
      <c r="A6" s="73"/>
      <c r="B6" s="3">
        <v>2</v>
      </c>
      <c r="C6" s="3">
        <v>3</v>
      </c>
      <c r="D6" s="17" t="s">
        <v>100</v>
      </c>
      <c r="E6" s="18" t="s">
        <v>101</v>
      </c>
      <c r="F6" s="18" t="s">
        <v>102</v>
      </c>
      <c r="G6" s="40">
        <v>254725.26</v>
      </c>
      <c r="H6" s="62">
        <f>G6*0.95</f>
        <v>241988.997</v>
      </c>
      <c r="I6" s="62">
        <f>G6*0.85</f>
        <v>216516.47099999999</v>
      </c>
      <c r="J6" s="3" t="s">
        <v>128</v>
      </c>
    </row>
    <row r="7" spans="1:10" ht="46.8" x14ac:dyDescent="0.3">
      <c r="A7" s="75"/>
      <c r="B7" s="14">
        <v>2</v>
      </c>
      <c r="C7" s="14">
        <v>4</v>
      </c>
      <c r="D7" s="17" t="s">
        <v>81</v>
      </c>
      <c r="E7" s="18" t="s">
        <v>20</v>
      </c>
      <c r="F7" s="18" t="s">
        <v>21</v>
      </c>
      <c r="G7" s="49">
        <v>1373667.61</v>
      </c>
      <c r="H7" s="49">
        <f>ROUND(G7*0.95,2)</f>
        <v>1304984.23</v>
      </c>
      <c r="I7" s="49">
        <f>ROUND(G7*0.85,2)</f>
        <v>1167617.47</v>
      </c>
      <c r="J7" s="6" t="s">
        <v>27</v>
      </c>
    </row>
    <row r="8" spans="1:10" ht="22.65" customHeight="1" x14ac:dyDescent="0.3">
      <c r="A8" s="65" t="s">
        <v>10</v>
      </c>
      <c r="B8" s="66"/>
      <c r="C8" s="66"/>
      <c r="D8" s="66"/>
      <c r="E8" s="66"/>
      <c r="F8" s="66"/>
      <c r="G8" s="41">
        <f>SUM(G4:G7)</f>
        <v>6328170.21</v>
      </c>
      <c r="H8" s="41">
        <f>SUM(H4:H7)</f>
        <v>5866017.6280000005</v>
      </c>
      <c r="I8" s="41">
        <f>SUM(I4:I7)</f>
        <v>5378944.6799999997</v>
      </c>
      <c r="J8" s="5"/>
    </row>
    <row r="10" spans="1:10" ht="18" x14ac:dyDescent="0.3">
      <c r="A10" s="52" t="s">
        <v>131</v>
      </c>
    </row>
    <row r="11" spans="1:10" ht="31.2" x14ac:dyDescent="0.3">
      <c r="A11" s="2" t="s">
        <v>25</v>
      </c>
      <c r="B11" s="36" t="s">
        <v>0</v>
      </c>
      <c r="C11" s="36" t="s">
        <v>1</v>
      </c>
      <c r="D11" s="37" t="s">
        <v>2</v>
      </c>
      <c r="E11" s="36" t="s">
        <v>3</v>
      </c>
      <c r="F11" s="37" t="s">
        <v>4</v>
      </c>
      <c r="G11" s="48" t="s">
        <v>5</v>
      </c>
      <c r="H11" s="48" t="s">
        <v>13</v>
      </c>
      <c r="I11" s="48" t="s">
        <v>14</v>
      </c>
      <c r="J11" s="36" t="s">
        <v>23</v>
      </c>
    </row>
    <row r="12" spans="1:10" ht="31.2" x14ac:dyDescent="0.3">
      <c r="A12" s="14" t="s">
        <v>26</v>
      </c>
      <c r="B12" s="14">
        <v>2</v>
      </c>
      <c r="C12" s="14">
        <v>1</v>
      </c>
      <c r="D12" s="17" t="s">
        <v>31</v>
      </c>
      <c r="E12" s="18" t="s">
        <v>32</v>
      </c>
      <c r="F12" s="18" t="s">
        <v>18</v>
      </c>
      <c r="G12" s="40">
        <v>997564.43</v>
      </c>
      <c r="H12" s="41">
        <f>ROUND(G12*0.95,2)</f>
        <v>947686.21</v>
      </c>
      <c r="I12" s="41">
        <f>ROUND(G12*0.85,2)</f>
        <v>847929.77</v>
      </c>
      <c r="J12" s="14" t="s">
        <v>117</v>
      </c>
    </row>
    <row r="13" spans="1:10" x14ac:dyDescent="0.3">
      <c r="A13" s="65" t="s">
        <v>10</v>
      </c>
      <c r="B13" s="66"/>
      <c r="C13" s="66"/>
      <c r="D13" s="66"/>
      <c r="E13" s="66"/>
      <c r="F13" s="66"/>
      <c r="G13" s="41">
        <f>SUM(G12:G12)</f>
        <v>997564.43</v>
      </c>
      <c r="H13" s="41">
        <f>SUM(H12:H12)</f>
        <v>947686.21</v>
      </c>
      <c r="I13" s="41">
        <f>SUM(I12:I12)</f>
        <v>847929.77</v>
      </c>
      <c r="J13" s="5"/>
    </row>
    <row r="14" spans="1:10" x14ac:dyDescent="0.3">
      <c r="A14" s="9"/>
      <c r="B14" s="9"/>
      <c r="C14" s="9"/>
      <c r="D14" s="9"/>
      <c r="E14" s="9"/>
      <c r="F14" s="9"/>
      <c r="G14" s="50"/>
      <c r="H14" s="50"/>
      <c r="I14" s="50"/>
      <c r="J14" s="9"/>
    </row>
    <row r="15" spans="1:10" x14ac:dyDescent="0.3">
      <c r="A15" s="9"/>
      <c r="B15" s="9"/>
      <c r="C15" s="9"/>
      <c r="D15" s="9"/>
      <c r="E15" s="9"/>
      <c r="F15" s="9"/>
      <c r="G15" s="50"/>
      <c r="H15" s="50"/>
      <c r="I15" s="50"/>
      <c r="J15" s="9"/>
    </row>
  </sheetData>
  <mergeCells count="4">
    <mergeCell ref="A8:F8"/>
    <mergeCell ref="A13:F13"/>
    <mergeCell ref="A1:J1"/>
    <mergeCell ref="A4:A7"/>
  </mergeCells>
  <pageMargins left="0.25" right="0.25" top="0.75" bottom="0.75" header="0.3" footer="0.3"/>
  <pageSetup paperSize="9" scale="44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E12 E4:E7</xm:sqref>
        </x14:dataValidation>
        <x14:dataValidation type="list" allowBlank="1" showInputMessage="1" showErrorMessage="1">
          <x14:formula1>
            <xm:f>'\\file\Group\930\931\HODNOTENIE\PO2\IROP-PO2-SC223-2016-14 - stredne skoly\II.kolo\[IROP-PO2-SC223-2016-14_II.kolo.xlsx]Zdroj'!#REF!</xm:f>
          </x14:formula1>
          <xm:sqref>F12 F4:F7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10</vt:i4>
      </vt:variant>
    </vt:vector>
  </HeadingPairs>
  <TitlesOfParts>
    <vt:vector size="10" baseType="lpstr">
      <vt:lpstr>UMR_TT</vt:lpstr>
      <vt:lpstr>UMR_NR</vt:lpstr>
      <vt:lpstr>UMR_ZA</vt:lpstr>
      <vt:lpstr>UMR_PO</vt:lpstr>
      <vt:lpstr>RIUS_TT</vt:lpstr>
      <vt:lpstr>RIUS _NR</vt:lpstr>
      <vt:lpstr>RIUS_TN</vt:lpstr>
      <vt:lpstr>RIUS_ZA</vt:lpstr>
      <vt:lpstr>RIUS_BB</vt:lpstr>
      <vt:lpstr>RIUS_PO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Lancošová Juliana</cp:lastModifiedBy>
  <cp:lastPrinted>2018-08-16T09:05:25Z</cp:lastPrinted>
  <dcterms:created xsi:type="dcterms:W3CDTF">2018-01-17T08:09:02Z</dcterms:created>
  <dcterms:modified xsi:type="dcterms:W3CDTF">2018-09-12T11:51:35Z</dcterms:modified>
</cp:coreProperties>
</file>