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Cyklotrasy\4. kolo k 7.9.2018\"/>
    </mc:Choice>
  </mc:AlternateContent>
  <bookViews>
    <workbookView xWindow="0" yWindow="0" windowWidth="23040" windowHeight="9192" tabRatio="744" activeTab="9"/>
  </bookViews>
  <sheets>
    <sheet name="UMR BA" sheetId="2" r:id="rId1"/>
    <sheet name="UMR TT" sheetId="3" r:id="rId2"/>
    <sheet name="UMR TN" sheetId="4" r:id="rId3"/>
    <sheet name="UMR PO" sheetId="5" r:id="rId4"/>
    <sheet name="RIÚS BA" sheetId="7" r:id="rId5"/>
    <sheet name="RIÚS TT" sheetId="8" r:id="rId6"/>
    <sheet name="RIÚS NR" sheetId="9" r:id="rId7"/>
    <sheet name="RIÚS ZA" sheetId="10" r:id="rId8"/>
    <sheet name="RIÚS BB" sheetId="11" r:id="rId9"/>
    <sheet name="RIÚS PO" sheetId="12" r:id="rId10"/>
  </sheets>
  <calcPr calcId="162913"/>
</workbook>
</file>

<file path=xl/calcChain.xml><?xml version="1.0" encoding="utf-8"?>
<calcChain xmlns="http://schemas.openxmlformats.org/spreadsheetml/2006/main">
  <c r="I4" i="7" l="1"/>
  <c r="I5" i="7"/>
  <c r="G11" i="12"/>
  <c r="F11" i="12"/>
  <c r="H5" i="12"/>
  <c r="H6" i="12"/>
  <c r="H4" i="12"/>
  <c r="H10" i="12"/>
  <c r="H9" i="12"/>
  <c r="H8" i="12"/>
  <c r="H7" i="12"/>
  <c r="H15" i="11"/>
  <c r="G15" i="11"/>
  <c r="I14" i="11"/>
  <c r="I13" i="11"/>
  <c r="I12" i="11"/>
  <c r="I15" i="11" s="1"/>
  <c r="G5" i="11"/>
  <c r="H4" i="11"/>
  <c r="J4" i="11" s="1"/>
  <c r="J7" i="11" s="1"/>
  <c r="I15" i="10"/>
  <c r="I8" i="10"/>
  <c r="H8" i="10"/>
  <c r="G8" i="10"/>
  <c r="H16" i="10"/>
  <c r="G16" i="10"/>
  <c r="I16" i="10"/>
  <c r="J7" i="10"/>
  <c r="J6" i="10"/>
  <c r="J5" i="10"/>
  <c r="J4" i="10"/>
  <c r="J4" i="9"/>
  <c r="J5" i="9" s="1"/>
  <c r="J7" i="9" s="1"/>
  <c r="H12" i="9"/>
  <c r="G12" i="9"/>
  <c r="I11" i="9"/>
  <c r="I12" i="9" s="1"/>
  <c r="I5" i="9"/>
  <c r="H5" i="9"/>
  <c r="G5" i="9"/>
  <c r="I14" i="8"/>
  <c r="I15" i="8" s="1"/>
  <c r="H15" i="8"/>
  <c r="G15" i="8"/>
  <c r="I7" i="8"/>
  <c r="H7" i="8"/>
  <c r="G7" i="8"/>
  <c r="J6" i="8"/>
  <c r="J5" i="8"/>
  <c r="J4" i="8"/>
  <c r="H5" i="7"/>
  <c r="G5" i="7"/>
  <c r="J4" i="5"/>
  <c r="J5" i="5" s="1"/>
  <c r="J7" i="5" s="1"/>
  <c r="H5" i="5"/>
  <c r="G5" i="5"/>
  <c r="H6" i="4"/>
  <c r="G6" i="4"/>
  <c r="I5" i="4"/>
  <c r="I4" i="4"/>
  <c r="I6" i="4" s="1"/>
  <c r="H11" i="12" l="1"/>
  <c r="J5" i="11"/>
  <c r="H5" i="11"/>
  <c r="I4" i="11"/>
  <c r="I5" i="11" s="1"/>
  <c r="J8" i="10"/>
  <c r="J10" i="10" s="1"/>
  <c r="J7" i="8"/>
  <c r="J9" i="8" s="1"/>
  <c r="J7" i="3"/>
  <c r="J4" i="3"/>
  <c r="I5" i="3"/>
  <c r="H5" i="3"/>
  <c r="G5" i="3"/>
  <c r="J5" i="3"/>
  <c r="I11" i="2"/>
  <c r="I12" i="2" s="1"/>
  <c r="I16" i="2"/>
  <c r="I17" i="2"/>
  <c r="H11" i="2"/>
  <c r="H12" i="2" s="1"/>
  <c r="H18" i="2"/>
  <c r="G18" i="2"/>
  <c r="G12" i="2"/>
  <c r="H4" i="2"/>
  <c r="I18" i="2" l="1"/>
  <c r="J4" i="2"/>
  <c r="J5" i="2" s="1"/>
  <c r="J7" i="2" s="1"/>
  <c r="I4" i="2"/>
</calcChain>
</file>

<file path=xl/sharedStrings.xml><?xml version="1.0" encoding="utf-8"?>
<sst xmlns="http://schemas.openxmlformats.org/spreadsheetml/2006/main" count="353" uniqueCount="142">
  <si>
    <t>Žiadateľ</t>
  </si>
  <si>
    <t>Cyklomagistrála - Terchovská dolina</t>
  </si>
  <si>
    <t>Malá Fatra</t>
  </si>
  <si>
    <t>Mesto Trenčín</t>
  </si>
  <si>
    <t>Mesto Hlohovec</t>
  </si>
  <si>
    <t>Infraštruktúra pre nemotorovú dopravu Bratislava - Vajnory</t>
  </si>
  <si>
    <t>Mestská časť Bratislava - Vajnory</t>
  </si>
  <si>
    <t>Zvýšenie mestskej mobility budovaním siete cyklistickej infraštruktúry v Trenčíne: Vetva D - ul. Zlatovská a Prepojenie ul. Zlatovská - Hlavná</t>
  </si>
  <si>
    <t>Bližšie k práci, Zdravšie v živote – cyklistická doprava II., III. Etapa</t>
  </si>
  <si>
    <t>Náš región -Podpoľanie</t>
  </si>
  <si>
    <t>Vybudovanie cyklotrasy Bratislava - Rusovce</t>
  </si>
  <si>
    <t>Mestská časť Bratislava-Rusovce</t>
  </si>
  <si>
    <t>Mesto Trnava</t>
  </si>
  <si>
    <t>NFP302010N533</t>
  </si>
  <si>
    <t>Duklianska cyklotrasa - zvýšenie atraktivity a dopravnej bezpečnosti v okrese Svidník</t>
  </si>
  <si>
    <t>Obec Kapišová</t>
  </si>
  <si>
    <t>NFP302010N388</t>
  </si>
  <si>
    <t>Cyklotrasa Zálesie - Ivanka pri Dunaji</t>
  </si>
  <si>
    <t>Obec Ivanka pri Dunaji</t>
  </si>
  <si>
    <t>NFP302010N116</t>
  </si>
  <si>
    <t>Cyklotrasa v meste Tornaľa – I. etapa</t>
  </si>
  <si>
    <t>NFP302010N514</t>
  </si>
  <si>
    <t>Zvýšenie atraktivity a prepravnej kapacity cyklistickej dopravy v meste Veľký Šariš - 3. etapa</t>
  </si>
  <si>
    <t>Mesto Veľký Šariš</t>
  </si>
  <si>
    <t>NFP302010N152</t>
  </si>
  <si>
    <t>Vybudovanie cyklotrasy - Saleziánska ulica v meste Trnava</t>
  </si>
  <si>
    <t>NFP302010N336</t>
  </si>
  <si>
    <t>NFP302010N337</t>
  </si>
  <si>
    <t>NFP302010N449</t>
  </si>
  <si>
    <t>NFP302010N512</t>
  </si>
  <si>
    <t>NFP302010N546</t>
  </si>
  <si>
    <t>Euro Velo 11 v Prešovskom kraji, úsek Veľký Šariš – Pečovská Nová Ves, k. ú. Pečovská Nová Ves</t>
  </si>
  <si>
    <t>Obec Pečovská Nová Ves</t>
  </si>
  <si>
    <t>NFP302010N563</t>
  </si>
  <si>
    <t>Cyklotrasa – II. etapa, Veľké Úľany</t>
  </si>
  <si>
    <t>Obec Veľké Úľany</t>
  </si>
  <si>
    <t>NFP302010N547</t>
  </si>
  <si>
    <t>Eurovelo 11 – Sabinov a Orkucany</t>
  </si>
  <si>
    <t>Mesto SABINOV</t>
  </si>
  <si>
    <t>NFP302010N363</t>
  </si>
  <si>
    <t>Cyklodoprava v meste Stará Ľubovňa</t>
  </si>
  <si>
    <t>Mesto Stará Ľubovňa</t>
  </si>
  <si>
    <t>NFP302010N494</t>
  </si>
  <si>
    <t>Cyklotrasa Dolný Bar – Topoľníky, 2. etapa výstavby</t>
  </si>
  <si>
    <t>Obec Dolný Bar</t>
  </si>
  <si>
    <t>NFP302010N358</t>
  </si>
  <si>
    <t>Vybudovanie cyklochodníka Pezinok - Limbach</t>
  </si>
  <si>
    <t>Mesto Pezinok</t>
  </si>
  <si>
    <t>NFP302010N507</t>
  </si>
  <si>
    <t>Bližšie k práci, Zdravšie v živote cyklistická doprava IV. Etapa</t>
  </si>
  <si>
    <t>Obec Vígľaš</t>
  </si>
  <si>
    <t>NFP302010N094</t>
  </si>
  <si>
    <t>Cyklotrasa Liptovský Hrádok - II. etapa</t>
  </si>
  <si>
    <t>Mesto Liptovský Hrádok</t>
  </si>
  <si>
    <t>NFP302010N462</t>
  </si>
  <si>
    <t>Cyklistické komunikácie v meste Hlohovec a m.č. Šulekovo</t>
  </si>
  <si>
    <t>NFP302010N517</t>
  </si>
  <si>
    <t>Cyklistická komunikácia - bližšie k práci</t>
  </si>
  <si>
    <t>NFP302010N544</t>
  </si>
  <si>
    <t>Cyklotrasy bez hraníc – štúdie a plány, Mikroregión Dunajská Magistrála, objekt: 404-05 Cesta Lehnice Kolónia – I. etapa</t>
  </si>
  <si>
    <t>Obec Lehnice</t>
  </si>
  <si>
    <t>NFP302010N529</t>
  </si>
  <si>
    <t>Cyklotrasa Rakúsy - Mlynčeky</t>
  </si>
  <si>
    <t>Obec Rakúsy</t>
  </si>
  <si>
    <t>NFP302010N519</t>
  </si>
  <si>
    <t>Cyklotrasa Martin – Vrútky, časť Vrútky</t>
  </si>
  <si>
    <t>Mesto Vrútky</t>
  </si>
  <si>
    <t>NFP302010N423</t>
  </si>
  <si>
    <t>NFP302010N333</t>
  </si>
  <si>
    <t>Cyklotrasa Martin-Vrútky, časť Martin</t>
  </si>
  <si>
    <t>Mesto Martin</t>
  </si>
  <si>
    <t>NFP302010N545</t>
  </si>
  <si>
    <t>Euro Velo 11 v Prešovskom kraji, úsek Veľký Šariš – Pečovská Nová Ves, k. ú. Šarišské Michaľany</t>
  </si>
  <si>
    <t>Obec Šarišské Michaľany</t>
  </si>
  <si>
    <t>NFP302010N523</t>
  </si>
  <si>
    <t>Cyklotrasa v meste Levice - I. etapa</t>
  </si>
  <si>
    <t>Mesto Levice</t>
  </si>
  <si>
    <t>NFP302010M785</t>
  </si>
  <si>
    <t>Cyklotrasa Malé Leváre – Veľké Leváre</t>
  </si>
  <si>
    <t>Obec Veľké Leváre</t>
  </si>
  <si>
    <t>NFP302010N538</t>
  </si>
  <si>
    <t>Cyklistický chodník Nitra – Vráble IV. etapa, 1.časť</t>
  </si>
  <si>
    <t>Mesto Vráble</t>
  </si>
  <si>
    <t>NFP302010N481</t>
  </si>
  <si>
    <t>Výstavba cyklistických komunikácií Most D1 Matejovce - Poprad Západ - ÚSEK "B"; MsÚ Poprad - Most Ul. Športová</t>
  </si>
  <si>
    <t>Mesto Poprad</t>
  </si>
  <si>
    <t>NFP302010N469</t>
  </si>
  <si>
    <t>Mikulášska cyklotrasa ako ekologická alternatíva dopravy – 4. etapa</t>
  </si>
  <si>
    <t>Mesto Liptovský Mikuláš</t>
  </si>
  <si>
    <t>NFP302010N326</t>
  </si>
  <si>
    <t>Výzva: IROP-PO1-SC122-2016-15 - Zvýšenie atraktivity a prepravnej kapacity nemotorovej dopravy (predovšetkým cyklistickej dopravy) na celkovom počte prepravených osôb IV. kolo</t>
  </si>
  <si>
    <t xml:space="preserve">Kolo </t>
  </si>
  <si>
    <t>P.č.</t>
  </si>
  <si>
    <t>ITMS</t>
  </si>
  <si>
    <t>Názov projektu</t>
  </si>
  <si>
    <t>Žiadané COV</t>
  </si>
  <si>
    <t>Schválené COV</t>
  </si>
  <si>
    <t xml:space="preserve"> schválené NFP</t>
  </si>
  <si>
    <t>Schválené ERDF</t>
  </si>
  <si>
    <t>schválené</t>
  </si>
  <si>
    <t>4.</t>
  </si>
  <si>
    <t>1.</t>
  </si>
  <si>
    <t xml:space="preserve">Spolu </t>
  </si>
  <si>
    <t xml:space="preserve">Alokácia po 3. kole </t>
  </si>
  <si>
    <t>zostatok alokácie po 4. kole</t>
  </si>
  <si>
    <t>žiadané NFP</t>
  </si>
  <si>
    <t>žiadané ERDF</t>
  </si>
  <si>
    <t xml:space="preserve">Dôvod neschválenia </t>
  </si>
  <si>
    <t>neschválené</t>
  </si>
  <si>
    <t>neschválenie § 19 ods. 9, písm. a) (nesplnenie podmienok poskytnutia príspevku)</t>
  </si>
  <si>
    <t>Dôvod zastavenia</t>
  </si>
  <si>
    <t>zastavené konanie</t>
  </si>
  <si>
    <t>zastavenie § 20, ods. 1, písm. a)</t>
  </si>
  <si>
    <t>2.</t>
  </si>
  <si>
    <t>zastavenie § 20, ods. 1, písm. d)</t>
  </si>
  <si>
    <t xml:space="preserve">SCHVÁLENÉ </t>
  </si>
  <si>
    <t xml:space="preserve">NESCHVÁLENÉ </t>
  </si>
  <si>
    <t xml:space="preserve">ZASTAVENÉ KONANIE </t>
  </si>
  <si>
    <t>UMR BA</t>
  </si>
  <si>
    <t>schválená</t>
  </si>
  <si>
    <t>UMR TT</t>
  </si>
  <si>
    <t>UMR TN</t>
  </si>
  <si>
    <t xml:space="preserve">zastavenie § 20 ods. 1, písm. d) </t>
  </si>
  <si>
    <t>Zvýšenie mestskej mobility budovaním siete cyklistickej infraštruktúry v Trenčíne: Ul. Stárka k priemyselnému parku</t>
  </si>
  <si>
    <t>251 133,42 </t>
  </si>
  <si>
    <t>zastavenie § 20, ods. 1, písm.a)</t>
  </si>
  <si>
    <t>RIÚS BA</t>
  </si>
  <si>
    <t>UMR PO</t>
  </si>
  <si>
    <t>RIÚS TT</t>
  </si>
  <si>
    <t>spolu</t>
  </si>
  <si>
    <t>zastavenie § 20, ods. 1, písm.d)</t>
  </si>
  <si>
    <t>RIÚS NR</t>
  </si>
  <si>
    <t xml:space="preserve">schválené </t>
  </si>
  <si>
    <t>Alokácia po 3. kole</t>
  </si>
  <si>
    <t>RIÚS ZA</t>
  </si>
  <si>
    <t>mesto Tornaľa</t>
  </si>
  <si>
    <t>3.</t>
  </si>
  <si>
    <t>obec Klokoč</t>
  </si>
  <si>
    <t>RIÚS BB</t>
  </si>
  <si>
    <t>prebieha konanie v rámci odborného hodnotenia</t>
  </si>
  <si>
    <t>PREBIEHA KONANIE</t>
  </si>
  <si>
    <t>RIÚS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</si>
</sst>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\ [$€-41B]"/>
    <numFmt numFmtId="165" formatCode="#,##0.00\ &quot;€&quot;"/>
  </numFmts>
  <fonts count="7" x14ac:knownFonts="1">
    <font>
      <sz val="11"/>
      <color indexed="8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16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 wrapText="1"/>
    </xf>
    <xf numFmtId="165" fontId="4" fillId="4" borderId="2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49" fontId="3" fillId="6" borderId="2" xfId="0" applyNumberFormat="1" applyFont="1" applyFill="1" applyBorder="1" applyAlignment="1">
      <alignment horizontal="center" vertical="center" wrapText="1"/>
    </xf>
    <xf numFmtId="165" fontId="3" fillId="6" borderId="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49" fontId="3" fillId="7" borderId="2" xfId="0" applyNumberFormat="1" applyFont="1" applyFill="1" applyBorder="1" applyAlignment="1">
      <alignment horizontal="center" vertical="center" wrapText="1"/>
    </xf>
    <xf numFmtId="165" fontId="3" fillId="7" borderId="2" xfId="0" applyNumberFormat="1" applyFont="1" applyFill="1" applyBorder="1" applyAlignment="1">
      <alignment horizontal="center" vertical="center" wrapText="1"/>
    </xf>
    <xf numFmtId="4" fontId="3" fillId="7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49" fontId="3" fillId="8" borderId="2" xfId="0" applyNumberFormat="1" applyFont="1" applyFill="1" applyBorder="1" applyAlignment="1">
      <alignment horizontal="center" vertical="center" wrapText="1"/>
    </xf>
    <xf numFmtId="165" fontId="3" fillId="8" borderId="2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49" fontId="3" fillId="9" borderId="2" xfId="0" applyNumberFormat="1" applyFont="1" applyFill="1" applyBorder="1" applyAlignment="1">
      <alignment horizontal="center" vertical="center" wrapText="1"/>
    </xf>
    <xf numFmtId="4" fontId="3" fillId="9" borderId="2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vertical="center" wrapText="1"/>
    </xf>
    <xf numFmtId="165" fontId="4" fillId="4" borderId="2" xfId="0" applyNumberFormat="1" applyFont="1" applyFill="1" applyBorder="1" applyAlignment="1">
      <alignment horizontal="center" vertical="center" wrapText="1"/>
    </xf>
    <xf numFmtId="165" fontId="4" fillId="5" borderId="2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165" fontId="2" fillId="0" borderId="0" xfId="0" applyNumberFormat="1" applyFont="1" applyAlignment="1">
      <alignment horizontal="center" vertical="center" wrapText="1"/>
    </xf>
    <xf numFmtId="165" fontId="2" fillId="3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3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 wrapText="1"/>
    </xf>
    <xf numFmtId="165" fontId="6" fillId="4" borderId="2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6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  <color rgb="FFFF99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80" zoomScaleNormal="80" workbookViewId="0">
      <selection activeCell="F16" sqref="F16"/>
    </sheetView>
  </sheetViews>
  <sheetFormatPr defaultColWidth="9.109375" defaultRowHeight="15.6" x14ac:dyDescent="0.3"/>
  <cols>
    <col min="1" max="1" width="25.6640625" style="2" bestFit="1" customWidth="1"/>
    <col min="2" max="2" width="12.5546875" style="2" customWidth="1"/>
    <col min="3" max="3" width="9.109375" style="2"/>
    <col min="4" max="4" width="23" style="2" customWidth="1"/>
    <col min="5" max="5" width="40.6640625" style="2" customWidth="1"/>
    <col min="6" max="6" width="21.5546875" style="2" customWidth="1"/>
    <col min="7" max="7" width="15.88671875" style="21" customWidth="1"/>
    <col min="8" max="8" width="14.6640625" style="21" customWidth="1"/>
    <col min="9" max="9" width="15.44140625" style="21" customWidth="1"/>
    <col min="10" max="10" width="29.33203125" style="15" customWidth="1"/>
    <col min="11" max="16384" width="9.109375" style="2"/>
  </cols>
  <sheetData>
    <row r="1" spans="1:10" ht="54.6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x14ac:dyDescent="0.3">
      <c r="A2" s="37" t="s">
        <v>115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1.2" x14ac:dyDescent="0.3">
      <c r="A3" s="3" t="s">
        <v>118</v>
      </c>
      <c r="B3" s="27" t="s">
        <v>91</v>
      </c>
      <c r="C3" s="27" t="s">
        <v>92</v>
      </c>
      <c r="D3" s="28" t="s">
        <v>93</v>
      </c>
      <c r="E3" s="27" t="s">
        <v>94</v>
      </c>
      <c r="F3" s="28" t="s">
        <v>0</v>
      </c>
      <c r="G3" s="29" t="s">
        <v>95</v>
      </c>
      <c r="H3" s="29" t="s">
        <v>96</v>
      </c>
      <c r="I3" s="29" t="s">
        <v>97</v>
      </c>
      <c r="J3" s="30" t="s">
        <v>98</v>
      </c>
    </row>
    <row r="4" spans="1:10" ht="31.2" x14ac:dyDescent="0.3">
      <c r="A4" s="38" t="s">
        <v>99</v>
      </c>
      <c r="B4" s="5" t="s">
        <v>100</v>
      </c>
      <c r="C4" s="6" t="s">
        <v>101</v>
      </c>
      <c r="D4" s="7" t="s">
        <v>45</v>
      </c>
      <c r="E4" s="5" t="s">
        <v>46</v>
      </c>
      <c r="F4" s="5" t="s">
        <v>47</v>
      </c>
      <c r="G4" s="16">
        <v>721509.23</v>
      </c>
      <c r="H4" s="17">
        <f>G4</f>
        <v>721509.23</v>
      </c>
      <c r="I4" s="17">
        <f>H4*0.95</f>
        <v>685433.76850000001</v>
      </c>
      <c r="J4" s="17">
        <f>H4*0.5</f>
        <v>360754.61499999999</v>
      </c>
    </row>
    <row r="5" spans="1:10" x14ac:dyDescent="0.3">
      <c r="A5" s="79" t="s">
        <v>102</v>
      </c>
      <c r="B5" s="79"/>
      <c r="C5" s="79"/>
      <c r="D5" s="79"/>
      <c r="E5" s="79"/>
      <c r="F5" s="79"/>
      <c r="G5" s="18"/>
      <c r="H5" s="18"/>
      <c r="I5" s="18"/>
      <c r="J5" s="18">
        <f>J4</f>
        <v>360754.61499999999</v>
      </c>
    </row>
    <row r="6" spans="1:10" x14ac:dyDescent="0.3">
      <c r="A6" s="85" t="s">
        <v>103</v>
      </c>
      <c r="B6" s="86"/>
      <c r="C6" s="86"/>
      <c r="D6" s="86"/>
      <c r="E6" s="86"/>
      <c r="F6" s="86"/>
      <c r="G6" s="19"/>
      <c r="H6" s="19"/>
      <c r="I6" s="19"/>
      <c r="J6" s="19">
        <v>3230676.9249999998</v>
      </c>
    </row>
    <row r="7" spans="1:10" x14ac:dyDescent="0.3">
      <c r="A7" s="85" t="s">
        <v>104</v>
      </c>
      <c r="B7" s="86"/>
      <c r="C7" s="86"/>
      <c r="D7" s="86"/>
      <c r="E7" s="86"/>
      <c r="F7" s="86"/>
      <c r="G7" s="19"/>
      <c r="H7" s="19"/>
      <c r="I7" s="19"/>
      <c r="J7" s="31">
        <f>J6-J5</f>
        <v>2869922.3099999996</v>
      </c>
    </row>
    <row r="8" spans="1:10" x14ac:dyDescent="0.3">
      <c r="A8" s="11"/>
      <c r="B8" s="11"/>
      <c r="C8" s="11"/>
      <c r="D8" s="11"/>
      <c r="E8" s="11"/>
      <c r="F8" s="11"/>
      <c r="G8" s="20"/>
      <c r="H8" s="20"/>
      <c r="I8" s="20"/>
      <c r="J8" s="11"/>
    </row>
    <row r="9" spans="1:10" ht="37.799999999999997" customHeight="1" x14ac:dyDescent="0.3">
      <c r="A9" s="32" t="s">
        <v>116</v>
      </c>
      <c r="J9" s="2"/>
    </row>
    <row r="10" spans="1:10" ht="26.4" customHeight="1" x14ac:dyDescent="0.3">
      <c r="A10" s="3" t="s">
        <v>118</v>
      </c>
      <c r="B10" s="33" t="s">
        <v>91</v>
      </c>
      <c r="C10" s="33" t="s">
        <v>92</v>
      </c>
      <c r="D10" s="34" t="s">
        <v>93</v>
      </c>
      <c r="E10" s="33" t="s">
        <v>94</v>
      </c>
      <c r="F10" s="34" t="s">
        <v>0</v>
      </c>
      <c r="G10" s="35" t="s">
        <v>95</v>
      </c>
      <c r="H10" s="35" t="s">
        <v>105</v>
      </c>
      <c r="I10" s="35" t="s">
        <v>106</v>
      </c>
      <c r="J10" s="33" t="s">
        <v>107</v>
      </c>
    </row>
    <row r="11" spans="1:10" s="13" customFormat="1" ht="62.4" x14ac:dyDescent="0.3">
      <c r="A11" s="12" t="s">
        <v>108</v>
      </c>
      <c r="B11" s="6" t="s">
        <v>100</v>
      </c>
      <c r="C11" s="6" t="s">
        <v>101</v>
      </c>
      <c r="D11" s="9" t="s">
        <v>16</v>
      </c>
      <c r="E11" s="6" t="s">
        <v>17</v>
      </c>
      <c r="F11" s="9" t="s">
        <v>18</v>
      </c>
      <c r="G11" s="17">
        <v>279950.88</v>
      </c>
      <c r="H11" s="17">
        <f>G11*0.95</f>
        <v>265953.33600000001</v>
      </c>
      <c r="I11" s="17">
        <f>G11*0.5</f>
        <v>139975.44</v>
      </c>
      <c r="J11" s="6" t="s">
        <v>109</v>
      </c>
    </row>
    <row r="12" spans="1:10" x14ac:dyDescent="0.3">
      <c r="A12" s="79" t="s">
        <v>102</v>
      </c>
      <c r="B12" s="79"/>
      <c r="C12" s="79"/>
      <c r="D12" s="79"/>
      <c r="E12" s="79"/>
      <c r="F12" s="79"/>
      <c r="G12" s="18">
        <f>G11</f>
        <v>279950.88</v>
      </c>
      <c r="H12" s="18">
        <f>H11</f>
        <v>265953.33600000001</v>
      </c>
      <c r="I12" s="18">
        <f>I11</f>
        <v>139975.44</v>
      </c>
      <c r="J12" s="5"/>
    </row>
    <row r="13" spans="1:10" x14ac:dyDescent="0.3">
      <c r="A13" s="14"/>
      <c r="B13" s="14"/>
      <c r="C13" s="14"/>
      <c r="D13" s="14"/>
      <c r="E13" s="14"/>
      <c r="F13" s="14"/>
      <c r="G13" s="22"/>
      <c r="H13" s="22"/>
      <c r="I13" s="22"/>
      <c r="J13" s="14"/>
    </row>
    <row r="14" spans="1:10" ht="33.6" customHeight="1" x14ac:dyDescent="0.3">
      <c r="A14" s="36" t="s">
        <v>117</v>
      </c>
      <c r="J14" s="2"/>
    </row>
    <row r="15" spans="1:10" ht="24" customHeight="1" x14ac:dyDescent="0.3">
      <c r="A15" s="3" t="s">
        <v>118</v>
      </c>
      <c r="B15" s="24" t="s">
        <v>91</v>
      </c>
      <c r="C15" s="24" t="s">
        <v>92</v>
      </c>
      <c r="D15" s="25" t="s">
        <v>93</v>
      </c>
      <c r="E15" s="24" t="s">
        <v>94</v>
      </c>
      <c r="F15" s="25" t="s">
        <v>0</v>
      </c>
      <c r="G15" s="26" t="s">
        <v>95</v>
      </c>
      <c r="H15" s="26" t="s">
        <v>105</v>
      </c>
      <c r="I15" s="26" t="s">
        <v>106</v>
      </c>
      <c r="J15" s="24" t="s">
        <v>110</v>
      </c>
    </row>
    <row r="16" spans="1:10" ht="31.2" x14ac:dyDescent="0.3">
      <c r="A16" s="80" t="s">
        <v>111</v>
      </c>
      <c r="B16" s="5" t="s">
        <v>100</v>
      </c>
      <c r="C16" s="6" t="s">
        <v>101</v>
      </c>
      <c r="D16" s="7" t="s">
        <v>67</v>
      </c>
      <c r="E16" s="5" t="s">
        <v>10</v>
      </c>
      <c r="F16" s="5" t="s">
        <v>11</v>
      </c>
      <c r="G16" s="16">
        <v>672265.6</v>
      </c>
      <c r="H16" s="18">
        <v>638652.31999999995</v>
      </c>
      <c r="I16" s="78">
        <f>G16*0.5</f>
        <v>336132.8</v>
      </c>
      <c r="J16" s="9" t="s">
        <v>112</v>
      </c>
    </row>
    <row r="17" spans="1:10" ht="31.2" x14ac:dyDescent="0.3">
      <c r="A17" s="81"/>
      <c r="B17" s="5" t="s">
        <v>100</v>
      </c>
      <c r="C17" s="6" t="s">
        <v>113</v>
      </c>
      <c r="D17" s="7" t="s">
        <v>89</v>
      </c>
      <c r="E17" s="5" t="s">
        <v>5</v>
      </c>
      <c r="F17" s="5" t="s">
        <v>6</v>
      </c>
      <c r="G17" s="16">
        <v>231429.43</v>
      </c>
      <c r="H17" s="18">
        <v>219857.96</v>
      </c>
      <c r="I17" s="78">
        <f>G17*0.5</f>
        <v>115714.715</v>
      </c>
      <c r="J17" s="9" t="s">
        <v>114</v>
      </c>
    </row>
    <row r="18" spans="1:10" x14ac:dyDescent="0.3">
      <c r="A18" s="82" t="s">
        <v>102</v>
      </c>
      <c r="B18" s="83"/>
      <c r="C18" s="83"/>
      <c r="D18" s="83"/>
      <c r="E18" s="83"/>
      <c r="F18" s="83"/>
      <c r="G18" s="18">
        <f>SUM(G16:G17)</f>
        <v>903695.03</v>
      </c>
      <c r="H18" s="18">
        <f t="shared" ref="H18:I18" si="0">SUM(H16:H17)</f>
        <v>858510.27999999991</v>
      </c>
      <c r="I18" s="18">
        <f t="shared" si="0"/>
        <v>451847.51500000001</v>
      </c>
      <c r="J18" s="5"/>
    </row>
    <row r="19" spans="1:10" x14ac:dyDescent="0.3">
      <c r="J19" s="2"/>
    </row>
    <row r="20" spans="1:10" x14ac:dyDescent="0.3">
      <c r="J20" s="2"/>
    </row>
    <row r="21" spans="1:10" x14ac:dyDescent="0.3">
      <c r="J21" s="2"/>
    </row>
    <row r="22" spans="1:10" x14ac:dyDescent="0.3">
      <c r="J22" s="2"/>
    </row>
  </sheetData>
  <mergeCells count="7">
    <mergeCell ref="A12:F12"/>
    <mergeCell ref="A16:A17"/>
    <mergeCell ref="A18:F18"/>
    <mergeCell ref="A1:J1"/>
    <mergeCell ref="A5:F5"/>
    <mergeCell ref="A6:F6"/>
    <mergeCell ref="A7:F7"/>
  </mergeCells>
  <conditionalFormatting sqref="J7:J8">
    <cfRule type="cellIs" dxfId="7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zoomScale="80" zoomScaleNormal="80" workbookViewId="0">
      <selection activeCell="D15" sqref="D15"/>
    </sheetView>
  </sheetViews>
  <sheetFormatPr defaultColWidth="9.109375" defaultRowHeight="15.6" x14ac:dyDescent="0.3"/>
  <cols>
    <col min="1" max="1" width="24.33203125" style="2" customWidth="1"/>
    <col min="2" max="2" width="12.5546875" style="2" customWidth="1"/>
    <col min="3" max="3" width="27.5546875" style="2" customWidth="1"/>
    <col min="4" max="4" width="40.6640625" style="2" customWidth="1"/>
    <col min="5" max="5" width="21.5546875" style="2" customWidth="1"/>
    <col min="6" max="6" width="17.109375" style="15" customWidth="1"/>
    <col min="7" max="7" width="17.44140625" style="15" customWidth="1"/>
    <col min="8" max="8" width="16.88671875" style="15" customWidth="1"/>
    <col min="9" max="16384" width="9.109375" style="2"/>
  </cols>
  <sheetData>
    <row r="1" spans="1:8" ht="55.8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</row>
    <row r="2" spans="1:8" ht="21" x14ac:dyDescent="0.3">
      <c r="A2" s="37" t="s">
        <v>140</v>
      </c>
      <c r="B2" s="23"/>
      <c r="C2" s="23"/>
      <c r="D2" s="23"/>
      <c r="E2" s="23"/>
      <c r="F2" s="23"/>
      <c r="G2" s="23"/>
      <c r="H2" s="23"/>
    </row>
    <row r="3" spans="1:8" ht="38.4" customHeight="1" x14ac:dyDescent="0.3">
      <c r="A3" s="3" t="s">
        <v>141</v>
      </c>
      <c r="B3" s="56" t="s">
        <v>91</v>
      </c>
      <c r="C3" s="57" t="s">
        <v>93</v>
      </c>
      <c r="D3" s="56" t="s">
        <v>94</v>
      </c>
      <c r="E3" s="57" t="s">
        <v>0</v>
      </c>
      <c r="F3" s="58" t="s">
        <v>95</v>
      </c>
      <c r="G3" s="58" t="s">
        <v>105</v>
      </c>
      <c r="H3" s="58" t="s">
        <v>106</v>
      </c>
    </row>
    <row r="4" spans="1:8" ht="15.6" customHeight="1" x14ac:dyDescent="0.3">
      <c r="A4" s="92" t="s">
        <v>139</v>
      </c>
      <c r="B4" s="6">
        <v>4</v>
      </c>
      <c r="C4" s="6" t="s">
        <v>36</v>
      </c>
      <c r="D4" s="6" t="s">
        <v>37</v>
      </c>
      <c r="E4" s="6" t="s">
        <v>38</v>
      </c>
      <c r="F4" s="50">
        <v>1052714.3</v>
      </c>
      <c r="G4" s="50">
        <v>1000078.58</v>
      </c>
      <c r="H4" s="50">
        <f>F4*0.85</f>
        <v>894807.15500000003</v>
      </c>
    </row>
    <row r="5" spans="1:8" ht="46.8" x14ac:dyDescent="0.3">
      <c r="A5" s="93"/>
      <c r="B5" s="6">
        <v>4</v>
      </c>
      <c r="C5" s="6" t="s">
        <v>30</v>
      </c>
      <c r="D5" s="6" t="s">
        <v>31</v>
      </c>
      <c r="E5" s="6" t="s">
        <v>32</v>
      </c>
      <c r="F5" s="50">
        <v>762379.3</v>
      </c>
      <c r="G5" s="50">
        <v>724260.33</v>
      </c>
      <c r="H5" s="50">
        <f t="shared" ref="H5:H6" si="0">F5*0.85</f>
        <v>648022.40500000003</v>
      </c>
    </row>
    <row r="6" spans="1:8" ht="46.8" x14ac:dyDescent="0.3">
      <c r="A6" s="93"/>
      <c r="B6" s="6">
        <v>4</v>
      </c>
      <c r="C6" s="6" t="s">
        <v>83</v>
      </c>
      <c r="D6" s="6" t="s">
        <v>84</v>
      </c>
      <c r="E6" s="6" t="s">
        <v>85</v>
      </c>
      <c r="F6" s="50">
        <v>841539.9</v>
      </c>
      <c r="G6" s="50">
        <v>799462.9</v>
      </c>
      <c r="H6" s="50">
        <f t="shared" si="0"/>
        <v>715308.91500000004</v>
      </c>
    </row>
    <row r="7" spans="1:8" ht="46.8" x14ac:dyDescent="0.3">
      <c r="A7" s="93"/>
      <c r="B7" s="6">
        <v>4</v>
      </c>
      <c r="C7" s="6" t="s">
        <v>71</v>
      </c>
      <c r="D7" s="6" t="s">
        <v>72</v>
      </c>
      <c r="E7" s="6" t="s">
        <v>73</v>
      </c>
      <c r="F7" s="50">
        <v>464620.06</v>
      </c>
      <c r="G7" s="50">
        <v>441389.06</v>
      </c>
      <c r="H7" s="50">
        <f t="shared" ref="H7:H9" si="1">F7*0.85</f>
        <v>394927.05099999998</v>
      </c>
    </row>
    <row r="8" spans="1:8" x14ac:dyDescent="0.3">
      <c r="A8" s="93"/>
      <c r="B8" s="6">
        <v>4</v>
      </c>
      <c r="C8" s="6" t="s">
        <v>61</v>
      </c>
      <c r="D8" s="6" t="s">
        <v>62</v>
      </c>
      <c r="E8" s="6" t="s">
        <v>63</v>
      </c>
      <c r="F8" s="50">
        <v>263314.15000000002</v>
      </c>
      <c r="G8" s="50">
        <v>250148.44</v>
      </c>
      <c r="H8" s="50">
        <f t="shared" si="1"/>
        <v>223817.02750000003</v>
      </c>
    </row>
    <row r="9" spans="1:8" x14ac:dyDescent="0.3">
      <c r="A9" s="93"/>
      <c r="B9" s="41">
        <v>4</v>
      </c>
      <c r="C9" s="6" t="s">
        <v>39</v>
      </c>
      <c r="D9" s="6" t="s">
        <v>40</v>
      </c>
      <c r="E9" s="6" t="s">
        <v>41</v>
      </c>
      <c r="F9" s="50">
        <v>320559.71000000002</v>
      </c>
      <c r="G9" s="50">
        <v>304531.71999999997</v>
      </c>
      <c r="H9" s="50">
        <f t="shared" si="1"/>
        <v>272475.75349999999</v>
      </c>
    </row>
    <row r="10" spans="1:8" ht="46.8" x14ac:dyDescent="0.3">
      <c r="A10" s="94"/>
      <c r="B10" s="41">
        <v>4</v>
      </c>
      <c r="C10" s="41" t="s">
        <v>13</v>
      </c>
      <c r="D10" s="41" t="s">
        <v>14</v>
      </c>
      <c r="E10" s="41" t="s">
        <v>15</v>
      </c>
      <c r="F10" s="43">
        <v>2496633.23</v>
      </c>
      <c r="G10" s="43">
        <v>2371801.5699999998</v>
      </c>
      <c r="H10" s="43">
        <f>F10*0.85</f>
        <v>2122138.2454999997</v>
      </c>
    </row>
    <row r="11" spans="1:8" x14ac:dyDescent="0.3">
      <c r="A11" s="79" t="s">
        <v>102</v>
      </c>
      <c r="B11" s="79"/>
      <c r="C11" s="79"/>
      <c r="D11" s="79"/>
      <c r="E11" s="79"/>
      <c r="F11" s="40">
        <f>SUM(F4:F10)</f>
        <v>6201760.6500000004</v>
      </c>
      <c r="G11" s="40">
        <f>SUM(G4:G10)</f>
        <v>5891672.5999999996</v>
      </c>
      <c r="H11" s="40">
        <f>SUM(H4:H10)</f>
        <v>5271496.5525000002</v>
      </c>
    </row>
  </sheetData>
  <mergeCells count="3">
    <mergeCell ref="A11:E11"/>
    <mergeCell ref="A4:A10"/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80" zoomScaleNormal="80" workbookViewId="0">
      <selection activeCell="L11" sqref="L11"/>
    </sheetView>
  </sheetViews>
  <sheetFormatPr defaultColWidth="9.109375" defaultRowHeight="15.6" x14ac:dyDescent="0.3"/>
  <cols>
    <col min="1" max="1" width="15.5546875" style="2" customWidth="1"/>
    <col min="2" max="2" width="12.5546875" style="2" customWidth="1"/>
    <col min="3" max="3" width="9.109375" style="2"/>
    <col min="4" max="4" width="20.44140625" style="2" customWidth="1"/>
    <col min="5" max="5" width="40.6640625" style="2" customWidth="1"/>
    <col min="6" max="6" width="21.5546875" style="2" customWidth="1"/>
    <col min="7" max="7" width="15.88671875" style="67" customWidth="1"/>
    <col min="8" max="8" width="14.6640625" style="67" customWidth="1"/>
    <col min="9" max="9" width="15.44140625" style="67" customWidth="1"/>
    <col min="10" max="10" width="21.109375" style="67" customWidth="1"/>
    <col min="11" max="11" width="9.109375" style="2"/>
    <col min="12" max="12" width="11.5546875" style="2" bestFit="1" customWidth="1"/>
    <col min="13" max="16384" width="9.109375" style="2"/>
  </cols>
  <sheetData>
    <row r="1" spans="1:12" ht="46.8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2" ht="46.8" customHeight="1" x14ac:dyDescent="0.3">
      <c r="A2" s="37" t="s">
        <v>115</v>
      </c>
      <c r="B2" s="23"/>
      <c r="C2" s="23"/>
      <c r="D2" s="23"/>
      <c r="E2" s="23"/>
      <c r="F2" s="23"/>
      <c r="G2" s="59"/>
      <c r="H2" s="59"/>
      <c r="I2" s="59"/>
      <c r="J2" s="59"/>
    </row>
    <row r="3" spans="1:12" ht="31.2" x14ac:dyDescent="0.3">
      <c r="A3" s="3" t="s">
        <v>120</v>
      </c>
      <c r="B3" s="27" t="s">
        <v>91</v>
      </c>
      <c r="C3" s="27" t="s">
        <v>92</v>
      </c>
      <c r="D3" s="28" t="s">
        <v>93</v>
      </c>
      <c r="E3" s="27" t="s">
        <v>94</v>
      </c>
      <c r="F3" s="28" t="s">
        <v>0</v>
      </c>
      <c r="G3" s="29" t="s">
        <v>95</v>
      </c>
      <c r="H3" s="29" t="s">
        <v>96</v>
      </c>
      <c r="I3" s="29" t="s">
        <v>97</v>
      </c>
      <c r="J3" s="29" t="s">
        <v>98</v>
      </c>
    </row>
    <row r="4" spans="1:12" ht="31.2" x14ac:dyDescent="0.3">
      <c r="A4" s="4" t="s">
        <v>119</v>
      </c>
      <c r="B4" s="5">
        <v>4</v>
      </c>
      <c r="C4" s="6">
        <v>1</v>
      </c>
      <c r="D4" s="8" t="s">
        <v>24</v>
      </c>
      <c r="E4" s="39" t="s">
        <v>25</v>
      </c>
      <c r="F4" s="8" t="s">
        <v>12</v>
      </c>
      <c r="G4" s="68">
        <v>397038.86</v>
      </c>
      <c r="H4" s="60">
        <v>383221.99</v>
      </c>
      <c r="I4" s="60">
        <v>364060.89</v>
      </c>
      <c r="J4" s="60">
        <f>ROUND(H4*0.85,2)</f>
        <v>325738.69</v>
      </c>
      <c r="L4" s="67"/>
    </row>
    <row r="5" spans="1:12" x14ac:dyDescent="0.3">
      <c r="A5" s="79" t="s">
        <v>102</v>
      </c>
      <c r="B5" s="79"/>
      <c r="C5" s="79"/>
      <c r="D5" s="79"/>
      <c r="E5" s="79"/>
      <c r="F5" s="79"/>
      <c r="G5" s="60">
        <f>SUM(G4)</f>
        <v>397038.86</v>
      </c>
      <c r="H5" s="60">
        <f>SUM(H4)</f>
        <v>383221.99</v>
      </c>
      <c r="I5" s="60">
        <f>SUM(I4)</f>
        <v>364060.89</v>
      </c>
      <c r="J5" s="71">
        <f>SUM(J4)</f>
        <v>325738.69</v>
      </c>
    </row>
    <row r="6" spans="1:12" x14ac:dyDescent="0.3">
      <c r="A6" s="85" t="s">
        <v>103</v>
      </c>
      <c r="B6" s="86"/>
      <c r="C6" s="86"/>
      <c r="D6" s="86"/>
      <c r="E6" s="86"/>
      <c r="F6" s="86"/>
      <c r="G6" s="61"/>
      <c r="H6" s="61"/>
      <c r="I6" s="61"/>
      <c r="J6" s="75">
        <v>2399056.3774999999</v>
      </c>
    </row>
    <row r="7" spans="1:12" x14ac:dyDescent="0.3">
      <c r="A7" s="85" t="s">
        <v>104</v>
      </c>
      <c r="B7" s="86"/>
      <c r="C7" s="86"/>
      <c r="D7" s="86"/>
      <c r="E7" s="86"/>
      <c r="F7" s="86"/>
      <c r="G7" s="61"/>
      <c r="H7" s="61"/>
      <c r="I7" s="61"/>
      <c r="J7" s="77">
        <f>J6-J5</f>
        <v>2073317.6875</v>
      </c>
    </row>
    <row r="8" spans="1:12" x14ac:dyDescent="0.3">
      <c r="A8" s="11"/>
      <c r="B8" s="11"/>
      <c r="C8" s="11"/>
      <c r="D8" s="11"/>
      <c r="E8" s="11"/>
      <c r="F8" s="11"/>
      <c r="G8" s="64"/>
      <c r="H8" s="64"/>
      <c r="I8" s="64"/>
      <c r="J8" s="65"/>
    </row>
    <row r="9" spans="1:12" x14ac:dyDescent="0.3">
      <c r="G9" s="66"/>
      <c r="H9" s="66"/>
    </row>
  </sheetData>
  <mergeCells count="4">
    <mergeCell ref="A1:J1"/>
    <mergeCell ref="A5:F5"/>
    <mergeCell ref="A6:F6"/>
    <mergeCell ref="A7:F7"/>
  </mergeCells>
  <conditionalFormatting sqref="J8">
    <cfRule type="cellIs" dxfId="6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zoomScale="80" zoomScaleNormal="80" workbookViewId="0">
      <selection activeCell="I18" sqref="I18"/>
    </sheetView>
  </sheetViews>
  <sheetFormatPr defaultColWidth="9.109375" defaultRowHeight="15.6" x14ac:dyDescent="0.3"/>
  <cols>
    <col min="1" max="1" width="26.21875" style="2" bestFit="1" customWidth="1"/>
    <col min="2" max="2" width="12.5546875" style="2" customWidth="1"/>
    <col min="3" max="3" width="9.109375" style="2"/>
    <col min="4" max="4" width="20.44140625" style="2" customWidth="1"/>
    <col min="5" max="5" width="40.6640625" style="2" customWidth="1"/>
    <col min="6" max="6" width="21.5546875" style="2" customWidth="1"/>
    <col min="7" max="7" width="15.88671875" style="15" customWidth="1"/>
    <col min="8" max="8" width="14.6640625" style="15" customWidth="1"/>
    <col min="9" max="9" width="15.44140625" style="15" customWidth="1"/>
    <col min="10" max="10" width="21.109375" style="15" customWidth="1"/>
    <col min="11" max="16384" width="9.109375" style="2"/>
  </cols>
  <sheetData>
    <row r="1" spans="1:10" ht="51.6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x14ac:dyDescent="0.3">
      <c r="A2" s="36" t="s">
        <v>117</v>
      </c>
    </row>
    <row r="3" spans="1:10" x14ac:dyDescent="0.3">
      <c r="A3" s="3" t="s">
        <v>121</v>
      </c>
      <c r="B3" s="24" t="s">
        <v>91</v>
      </c>
      <c r="C3" s="24" t="s">
        <v>92</v>
      </c>
      <c r="D3" s="25" t="s">
        <v>93</v>
      </c>
      <c r="E3" s="24" t="s">
        <v>94</v>
      </c>
      <c r="F3" s="25" t="s">
        <v>0</v>
      </c>
      <c r="G3" s="47" t="s">
        <v>95</v>
      </c>
      <c r="H3" s="47" t="s">
        <v>105</v>
      </c>
      <c r="I3" s="47" t="s">
        <v>106</v>
      </c>
      <c r="J3" s="24" t="s">
        <v>107</v>
      </c>
    </row>
    <row r="4" spans="1:10" ht="62.4" x14ac:dyDescent="0.3">
      <c r="A4" s="87" t="s">
        <v>111</v>
      </c>
      <c r="B4" s="41">
        <v>4</v>
      </c>
      <c r="C4" s="41">
        <v>1</v>
      </c>
      <c r="D4" s="42" t="s">
        <v>26</v>
      </c>
      <c r="E4" s="41" t="s">
        <v>7</v>
      </c>
      <c r="F4" s="41" t="s">
        <v>3</v>
      </c>
      <c r="G4" s="44">
        <v>516882.06</v>
      </c>
      <c r="H4" s="43">
        <v>491037.96</v>
      </c>
      <c r="I4" s="43">
        <f>G4*0.85</f>
        <v>439349.75099999999</v>
      </c>
      <c r="J4" s="45" t="s">
        <v>122</v>
      </c>
    </row>
    <row r="5" spans="1:10" ht="62.4" x14ac:dyDescent="0.3">
      <c r="A5" s="88"/>
      <c r="B5" s="41">
        <v>4</v>
      </c>
      <c r="C5" s="41">
        <v>2</v>
      </c>
      <c r="D5" s="42" t="s">
        <v>27</v>
      </c>
      <c r="E5" s="41" t="s">
        <v>123</v>
      </c>
      <c r="F5" s="41" t="s">
        <v>3</v>
      </c>
      <c r="G5" s="44">
        <v>93893.37</v>
      </c>
      <c r="H5" s="43">
        <v>89198.7</v>
      </c>
      <c r="I5" s="43">
        <f>G5*0.85</f>
        <v>79809.364499999996</v>
      </c>
      <c r="J5" s="45" t="s">
        <v>122</v>
      </c>
    </row>
    <row r="6" spans="1:10" x14ac:dyDescent="0.3">
      <c r="A6" s="79" t="s">
        <v>102</v>
      </c>
      <c r="B6" s="79"/>
      <c r="C6" s="79"/>
      <c r="D6" s="79"/>
      <c r="E6" s="79"/>
      <c r="F6" s="79"/>
      <c r="G6" s="8">
        <f>SUM(G4:G5)</f>
        <v>610775.42999999993</v>
      </c>
      <c r="H6" s="8">
        <f>SUM(H4:H5)</f>
        <v>580236.66</v>
      </c>
      <c r="I6" s="8">
        <f>SUM(I4:I5)</f>
        <v>519159.11549999996</v>
      </c>
      <c r="J6" s="46"/>
    </row>
    <row r="7" spans="1:10" x14ac:dyDescent="0.3">
      <c r="J7" s="2"/>
    </row>
    <row r="8" spans="1:10" x14ac:dyDescent="0.3">
      <c r="J8" s="2"/>
    </row>
    <row r="9" spans="1:10" x14ac:dyDescent="0.3">
      <c r="J9" s="2"/>
    </row>
    <row r="10" spans="1:10" x14ac:dyDescent="0.3">
      <c r="J10" s="2"/>
    </row>
    <row r="11" spans="1:10" x14ac:dyDescent="0.3">
      <c r="J11" s="2"/>
    </row>
  </sheetData>
  <mergeCells count="3">
    <mergeCell ref="A4:A5"/>
    <mergeCell ref="A6:F6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80" zoomScaleNormal="80" workbookViewId="0">
      <selection activeCell="E21" sqref="E21"/>
    </sheetView>
  </sheetViews>
  <sheetFormatPr defaultColWidth="9.109375" defaultRowHeight="15.6" x14ac:dyDescent="0.3"/>
  <cols>
    <col min="1" max="1" width="15.5546875" style="2" customWidth="1"/>
    <col min="2" max="2" width="8.88671875" style="2" customWidth="1"/>
    <col min="3" max="3" width="9.109375" style="2"/>
    <col min="4" max="4" width="21.88671875" style="2" customWidth="1"/>
    <col min="5" max="5" width="54.44140625" style="2" customWidth="1"/>
    <col min="6" max="6" width="21.5546875" style="2" customWidth="1"/>
    <col min="7" max="7" width="15.88671875" style="67" customWidth="1"/>
    <col min="8" max="8" width="14.6640625" style="67" customWidth="1"/>
    <col min="9" max="9" width="15.44140625" style="67" customWidth="1"/>
    <col min="10" max="10" width="21.109375" style="67" customWidth="1"/>
    <col min="11" max="11" width="9.109375" style="2"/>
    <col min="12" max="12" width="11.5546875" style="2" bestFit="1" customWidth="1"/>
    <col min="13" max="16384" width="9.109375" style="2"/>
  </cols>
  <sheetData>
    <row r="1" spans="1:12" ht="40.799999999999997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2" ht="21" x14ac:dyDescent="0.3">
      <c r="A2" s="37" t="s">
        <v>115</v>
      </c>
      <c r="B2" s="23"/>
      <c r="C2" s="23"/>
      <c r="D2" s="23"/>
      <c r="E2" s="23"/>
      <c r="F2" s="23"/>
      <c r="G2" s="59"/>
      <c r="H2" s="59"/>
      <c r="I2" s="59"/>
      <c r="J2" s="59"/>
    </row>
    <row r="3" spans="1:12" ht="31.2" x14ac:dyDescent="0.3">
      <c r="A3" s="3" t="s">
        <v>127</v>
      </c>
      <c r="B3" s="27" t="s">
        <v>91</v>
      </c>
      <c r="C3" s="27" t="s">
        <v>92</v>
      </c>
      <c r="D3" s="28" t="s">
        <v>93</v>
      </c>
      <c r="E3" s="27" t="s">
        <v>94</v>
      </c>
      <c r="F3" s="28" t="s">
        <v>0</v>
      </c>
      <c r="G3" s="29" t="s">
        <v>95</v>
      </c>
      <c r="H3" s="29" t="s">
        <v>96</v>
      </c>
      <c r="I3" s="29" t="s">
        <v>97</v>
      </c>
      <c r="J3" s="29" t="s">
        <v>98</v>
      </c>
    </row>
    <row r="4" spans="1:12" ht="28.8" x14ac:dyDescent="0.3">
      <c r="A4" s="4" t="s">
        <v>99</v>
      </c>
      <c r="B4" s="10">
        <v>4</v>
      </c>
      <c r="C4" s="6">
        <v>1</v>
      </c>
      <c r="D4" s="48" t="s">
        <v>21</v>
      </c>
      <c r="E4" s="49" t="s">
        <v>22</v>
      </c>
      <c r="F4" s="49" t="s">
        <v>23</v>
      </c>
      <c r="G4" s="60">
        <v>280247.75</v>
      </c>
      <c r="H4" s="60">
        <v>264350.96999999997</v>
      </c>
      <c r="I4" s="60" t="s">
        <v>124</v>
      </c>
      <c r="J4" s="60">
        <f>H4*0.85</f>
        <v>224698.32449999996</v>
      </c>
      <c r="L4" s="67"/>
    </row>
    <row r="5" spans="1:12" x14ac:dyDescent="0.3">
      <c r="A5" s="79" t="s">
        <v>102</v>
      </c>
      <c r="B5" s="79"/>
      <c r="C5" s="79"/>
      <c r="D5" s="79"/>
      <c r="E5" s="79"/>
      <c r="F5" s="79"/>
      <c r="G5" s="60">
        <f>SUM(G4:G4)</f>
        <v>280247.75</v>
      </c>
      <c r="H5" s="60">
        <f>SUM(H4:H4)</f>
        <v>264350.96999999997</v>
      </c>
      <c r="I5" s="60" t="s">
        <v>124</v>
      </c>
      <c r="J5" s="60">
        <f>SUM(J4:J4)</f>
        <v>224698.32449999996</v>
      </c>
    </row>
    <row r="6" spans="1:12" x14ac:dyDescent="0.3">
      <c r="A6" s="85" t="s">
        <v>103</v>
      </c>
      <c r="B6" s="86"/>
      <c r="C6" s="86"/>
      <c r="D6" s="86"/>
      <c r="E6" s="86"/>
      <c r="F6" s="86"/>
      <c r="G6" s="61"/>
      <c r="H6" s="61"/>
      <c r="I6" s="61"/>
      <c r="J6" s="62">
        <v>3013568.4</v>
      </c>
    </row>
    <row r="7" spans="1:12" x14ac:dyDescent="0.3">
      <c r="A7" s="85" t="s">
        <v>104</v>
      </c>
      <c r="B7" s="86"/>
      <c r="C7" s="86"/>
      <c r="D7" s="86"/>
      <c r="E7" s="86"/>
      <c r="F7" s="86"/>
      <c r="G7" s="61"/>
      <c r="H7" s="61"/>
      <c r="I7" s="61"/>
      <c r="J7" s="63">
        <f>J6-J5</f>
        <v>2788870.0754999998</v>
      </c>
    </row>
    <row r="8" spans="1:12" x14ac:dyDescent="0.3">
      <c r="A8" s="11"/>
      <c r="B8" s="11"/>
      <c r="C8" s="11"/>
      <c r="D8" s="11"/>
      <c r="E8" s="11"/>
      <c r="F8" s="11"/>
      <c r="G8" s="64"/>
      <c r="H8" s="64"/>
      <c r="I8" s="64"/>
      <c r="J8" s="65"/>
    </row>
    <row r="9" spans="1:12" x14ac:dyDescent="0.3">
      <c r="A9" s="11"/>
      <c r="B9" s="11"/>
      <c r="C9" s="11"/>
      <c r="D9" s="11"/>
      <c r="E9" s="11"/>
      <c r="F9" s="11"/>
      <c r="G9" s="66"/>
      <c r="H9" s="66"/>
      <c r="I9" s="64"/>
      <c r="J9" s="65"/>
    </row>
  </sheetData>
  <mergeCells count="4">
    <mergeCell ref="A1:J1"/>
    <mergeCell ref="A5:F5"/>
    <mergeCell ref="A6:F6"/>
    <mergeCell ref="A7:F7"/>
  </mergeCells>
  <conditionalFormatting sqref="J7:J9">
    <cfRule type="cellIs" dxfId="5" priority="1" operator="greaterThan">
      <formula>0</formula>
    </cfRule>
  </conditionalFormatting>
  <dataValidations count="1">
    <dataValidation type="textLength" operator="equal" allowBlank="1" showInputMessage="1" showErrorMessage="1" sqref="D4">
      <formula1>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80" zoomScaleNormal="80" workbookViewId="0">
      <selection activeCell="E27" sqref="E27"/>
    </sheetView>
  </sheetViews>
  <sheetFormatPr defaultColWidth="9.109375" defaultRowHeight="15.6" x14ac:dyDescent="0.3"/>
  <cols>
    <col min="1" max="1" width="26.21875" style="2" bestFit="1" customWidth="1"/>
    <col min="2" max="2" width="12.5546875" style="2" customWidth="1"/>
    <col min="3" max="3" width="9.109375" style="2"/>
    <col min="4" max="4" width="18.6640625" style="2" customWidth="1"/>
    <col min="5" max="5" width="40.6640625" style="2" customWidth="1"/>
    <col min="6" max="6" width="21.5546875" style="2" customWidth="1"/>
    <col min="7" max="7" width="15.88671875" style="15" customWidth="1"/>
    <col min="8" max="8" width="14.6640625" style="15" customWidth="1"/>
    <col min="9" max="9" width="15.44140625" style="15" customWidth="1"/>
    <col min="10" max="10" width="32.6640625" style="2" customWidth="1"/>
    <col min="11" max="16384" width="9.109375" style="2"/>
  </cols>
  <sheetData>
    <row r="1" spans="1:10" ht="47.4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18" x14ac:dyDescent="0.3">
      <c r="A2" s="36" t="s">
        <v>117</v>
      </c>
    </row>
    <row r="3" spans="1:10" ht="28.2" customHeight="1" x14ac:dyDescent="0.3">
      <c r="A3" s="3" t="s">
        <v>126</v>
      </c>
      <c r="B3" s="24" t="s">
        <v>91</v>
      </c>
      <c r="C3" s="24" t="s">
        <v>92</v>
      </c>
      <c r="D3" s="25" t="s">
        <v>93</v>
      </c>
      <c r="E3" s="24" t="s">
        <v>94</v>
      </c>
      <c r="F3" s="25" t="s">
        <v>0</v>
      </c>
      <c r="G3" s="47" t="s">
        <v>95</v>
      </c>
      <c r="H3" s="47" t="s">
        <v>105</v>
      </c>
      <c r="I3" s="47" t="s">
        <v>106</v>
      </c>
      <c r="J3" s="24" t="s">
        <v>107</v>
      </c>
    </row>
    <row r="4" spans="1:10" x14ac:dyDescent="0.3">
      <c r="A4" s="4" t="s">
        <v>111</v>
      </c>
      <c r="B4" s="10">
        <v>4</v>
      </c>
      <c r="C4" s="10">
        <v>1</v>
      </c>
      <c r="D4" s="7" t="s">
        <v>77</v>
      </c>
      <c r="E4" s="10" t="s">
        <v>78</v>
      </c>
      <c r="F4" s="10" t="s">
        <v>79</v>
      </c>
      <c r="G4" s="51">
        <v>427485</v>
      </c>
      <c r="H4" s="8">
        <v>406110.75</v>
      </c>
      <c r="I4" s="43">
        <f>G4*0.5</f>
        <v>213742.5</v>
      </c>
      <c r="J4" s="9" t="s">
        <v>125</v>
      </c>
    </row>
    <row r="5" spans="1:10" s="52" customFormat="1" x14ac:dyDescent="0.3">
      <c r="A5" s="79" t="s">
        <v>102</v>
      </c>
      <c r="B5" s="79"/>
      <c r="C5" s="79"/>
      <c r="D5" s="79"/>
      <c r="E5" s="79"/>
      <c r="F5" s="79"/>
      <c r="G5" s="8">
        <f>SUM(G4:G4)</f>
        <v>427485</v>
      </c>
      <c r="H5" s="8">
        <f>SUM(H4:H4)</f>
        <v>406110.75</v>
      </c>
      <c r="I5" s="8">
        <f>SUM(I4:I4)</f>
        <v>213742.5</v>
      </c>
      <c r="J5" s="46"/>
    </row>
    <row r="6" spans="1:10" x14ac:dyDescent="0.3">
      <c r="A6" s="14"/>
      <c r="B6" s="14"/>
      <c r="C6" s="14"/>
      <c r="D6" s="14"/>
      <c r="E6" s="14"/>
      <c r="F6" s="14"/>
      <c r="G6" s="53"/>
      <c r="H6" s="53"/>
      <c r="I6" s="53"/>
      <c r="J6" s="14"/>
    </row>
    <row r="7" spans="1:10" x14ac:dyDescent="0.3">
      <c r="A7" s="14"/>
      <c r="B7" s="14"/>
      <c r="C7" s="14"/>
      <c r="D7" s="14"/>
      <c r="E7" s="14"/>
      <c r="F7" s="14"/>
      <c r="G7" s="53"/>
      <c r="H7" s="53"/>
      <c r="I7" s="53"/>
      <c r="J7" s="14"/>
    </row>
    <row r="9" spans="1:10" x14ac:dyDescent="0.3">
      <c r="G9" s="1"/>
      <c r="H9" s="1"/>
    </row>
  </sheetData>
  <mergeCells count="2">
    <mergeCell ref="A1:J1"/>
    <mergeCell ref="A5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0" zoomScaleNormal="80" workbookViewId="0">
      <selection activeCell="H6" sqref="H6"/>
    </sheetView>
  </sheetViews>
  <sheetFormatPr defaultColWidth="9.109375" defaultRowHeight="15.6" x14ac:dyDescent="0.3"/>
  <cols>
    <col min="1" max="1" width="26.21875" style="2" bestFit="1" customWidth="1"/>
    <col min="2" max="2" width="8.6640625" style="2" customWidth="1"/>
    <col min="3" max="3" width="9.109375" style="2"/>
    <col min="4" max="4" width="19.109375" style="2" customWidth="1"/>
    <col min="5" max="5" width="40.6640625" style="2" customWidth="1"/>
    <col min="6" max="6" width="21.5546875" style="2" customWidth="1"/>
    <col min="7" max="7" width="15.88671875" style="67" customWidth="1"/>
    <col min="8" max="8" width="14.6640625" style="67" customWidth="1"/>
    <col min="9" max="9" width="15.44140625" style="67" customWidth="1"/>
    <col min="10" max="10" width="21.109375" style="67" customWidth="1"/>
    <col min="11" max="16384" width="9.109375" style="2"/>
  </cols>
  <sheetData>
    <row r="1" spans="1:10" ht="46.2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x14ac:dyDescent="0.3">
      <c r="A2" s="37" t="s">
        <v>115</v>
      </c>
      <c r="B2" s="23"/>
      <c r="C2" s="23"/>
      <c r="D2" s="23"/>
      <c r="E2" s="23"/>
      <c r="F2" s="23"/>
      <c r="G2" s="59"/>
      <c r="H2" s="59"/>
      <c r="I2" s="59"/>
      <c r="J2" s="59"/>
    </row>
    <row r="3" spans="1:10" ht="31.2" x14ac:dyDescent="0.3">
      <c r="A3" s="3" t="s">
        <v>128</v>
      </c>
      <c r="B3" s="27" t="s">
        <v>91</v>
      </c>
      <c r="C3" s="27" t="s">
        <v>92</v>
      </c>
      <c r="D3" s="28" t="s">
        <v>93</v>
      </c>
      <c r="E3" s="27" t="s">
        <v>94</v>
      </c>
      <c r="F3" s="28" t="s">
        <v>0</v>
      </c>
      <c r="G3" s="29" t="s">
        <v>95</v>
      </c>
      <c r="H3" s="29" t="s">
        <v>96</v>
      </c>
      <c r="I3" s="29" t="s">
        <v>97</v>
      </c>
      <c r="J3" s="29" t="s">
        <v>98</v>
      </c>
    </row>
    <row r="4" spans="1:10" ht="31.2" x14ac:dyDescent="0.3">
      <c r="A4" s="87" t="s">
        <v>99</v>
      </c>
      <c r="B4" s="10">
        <v>4</v>
      </c>
      <c r="C4" s="6">
        <v>1</v>
      </c>
      <c r="D4" s="7" t="s">
        <v>42</v>
      </c>
      <c r="E4" s="10" t="s">
        <v>43</v>
      </c>
      <c r="F4" s="10" t="s">
        <v>44</v>
      </c>
      <c r="G4" s="68">
        <v>797713.74</v>
      </c>
      <c r="H4" s="60">
        <v>797713.74</v>
      </c>
      <c r="I4" s="60">
        <v>757828.05</v>
      </c>
      <c r="J4" s="60">
        <f>ROUND(H4*0.85,2)</f>
        <v>678056.68</v>
      </c>
    </row>
    <row r="5" spans="1:10" ht="46.8" x14ac:dyDescent="0.3">
      <c r="A5" s="88"/>
      <c r="B5" s="10">
        <v>4</v>
      </c>
      <c r="C5" s="6">
        <v>2</v>
      </c>
      <c r="D5" s="7" t="s">
        <v>58</v>
      </c>
      <c r="E5" s="10" t="s">
        <v>59</v>
      </c>
      <c r="F5" s="10" t="s">
        <v>60</v>
      </c>
      <c r="G5" s="69">
        <v>73109.600000000006</v>
      </c>
      <c r="H5" s="69">
        <v>73109.600000000006</v>
      </c>
      <c r="I5" s="60">
        <v>69454.12</v>
      </c>
      <c r="J5" s="60">
        <f>ROUND(H5*0.85,2)</f>
        <v>62143.16</v>
      </c>
    </row>
    <row r="6" spans="1:10" x14ac:dyDescent="0.3">
      <c r="A6" s="89"/>
      <c r="B6" s="10">
        <v>4</v>
      </c>
      <c r="C6" s="6">
        <v>3</v>
      </c>
      <c r="D6" s="7" t="s">
        <v>33</v>
      </c>
      <c r="E6" s="10" t="s">
        <v>34</v>
      </c>
      <c r="F6" s="10" t="s">
        <v>35</v>
      </c>
      <c r="G6" s="68">
        <v>578574.36</v>
      </c>
      <c r="H6" s="60">
        <v>578574.36</v>
      </c>
      <c r="I6" s="60">
        <v>549645.64</v>
      </c>
      <c r="J6" s="60">
        <f>ROUND(H6*0.85,2)</f>
        <v>491788.21</v>
      </c>
    </row>
    <row r="7" spans="1:10" x14ac:dyDescent="0.3">
      <c r="A7" s="90" t="s">
        <v>129</v>
      </c>
      <c r="B7" s="91"/>
      <c r="C7" s="91"/>
      <c r="D7" s="91"/>
      <c r="E7" s="91"/>
      <c r="F7" s="91"/>
      <c r="G7" s="60">
        <f t="shared" ref="G7:I7" si="0">SUM(G4:G6)</f>
        <v>1449397.7</v>
      </c>
      <c r="H7" s="60">
        <f t="shared" si="0"/>
        <v>1449397.7</v>
      </c>
      <c r="I7" s="60">
        <f t="shared" si="0"/>
        <v>1376927.81</v>
      </c>
      <c r="J7" s="60">
        <f>SUM(J4:J6)</f>
        <v>1231988.05</v>
      </c>
    </row>
    <row r="8" spans="1:10" x14ac:dyDescent="0.3">
      <c r="A8" s="85" t="s">
        <v>103</v>
      </c>
      <c r="B8" s="86"/>
      <c r="C8" s="86"/>
      <c r="D8" s="86"/>
      <c r="E8" s="86"/>
      <c r="F8" s="86"/>
      <c r="G8" s="61"/>
      <c r="H8" s="61"/>
      <c r="I8" s="61"/>
      <c r="J8" s="75">
        <v>7988826.004999999</v>
      </c>
    </row>
    <row r="9" spans="1:10" x14ac:dyDescent="0.3">
      <c r="A9" s="85" t="s">
        <v>104</v>
      </c>
      <c r="B9" s="86"/>
      <c r="C9" s="86"/>
      <c r="D9" s="86"/>
      <c r="E9" s="86"/>
      <c r="F9" s="86"/>
      <c r="G9" s="61"/>
      <c r="H9" s="61"/>
      <c r="I9" s="61"/>
      <c r="J9" s="62">
        <f>J8-J7</f>
        <v>6756837.9549999991</v>
      </c>
    </row>
    <row r="10" spans="1:10" x14ac:dyDescent="0.3">
      <c r="A10" s="11"/>
      <c r="B10" s="11"/>
      <c r="C10" s="11"/>
      <c r="D10" s="11"/>
      <c r="E10" s="11"/>
      <c r="F10" s="11"/>
      <c r="G10" s="64"/>
      <c r="H10" s="64"/>
      <c r="I10" s="64"/>
      <c r="J10" s="65"/>
    </row>
    <row r="11" spans="1:10" x14ac:dyDescent="0.3">
      <c r="A11" s="11"/>
      <c r="B11" s="11"/>
      <c r="C11" s="11"/>
      <c r="D11" s="11"/>
      <c r="E11" s="11"/>
      <c r="F11" s="11"/>
      <c r="G11" s="64"/>
      <c r="H11" s="64"/>
      <c r="I11" s="64"/>
      <c r="J11" s="76"/>
    </row>
    <row r="12" spans="1:10" ht="18" x14ac:dyDescent="0.3">
      <c r="A12" s="36" t="s">
        <v>117</v>
      </c>
    </row>
    <row r="13" spans="1:10" ht="30.6" customHeight="1" x14ac:dyDescent="0.3">
      <c r="A13" s="3" t="s">
        <v>128</v>
      </c>
      <c r="B13" s="24" t="s">
        <v>91</v>
      </c>
      <c r="C13" s="24" t="s">
        <v>92</v>
      </c>
      <c r="D13" s="25" t="s">
        <v>93</v>
      </c>
      <c r="E13" s="24" t="s">
        <v>94</v>
      </c>
      <c r="F13" s="25" t="s">
        <v>0</v>
      </c>
      <c r="G13" s="26" t="s">
        <v>95</v>
      </c>
      <c r="H13" s="26" t="s">
        <v>105</v>
      </c>
      <c r="I13" s="26" t="s">
        <v>106</v>
      </c>
      <c r="J13" s="26" t="s">
        <v>110</v>
      </c>
    </row>
    <row r="14" spans="1:10" ht="31.2" x14ac:dyDescent="0.3">
      <c r="A14" s="54" t="s">
        <v>111</v>
      </c>
      <c r="B14" s="10">
        <v>4</v>
      </c>
      <c r="C14" s="6">
        <v>1</v>
      </c>
      <c r="D14" s="7" t="s">
        <v>54</v>
      </c>
      <c r="E14" s="10" t="s">
        <v>55</v>
      </c>
      <c r="F14" s="10" t="s">
        <v>4</v>
      </c>
      <c r="G14" s="68">
        <v>217598.42</v>
      </c>
      <c r="H14" s="60">
        <v>206718.5</v>
      </c>
      <c r="I14" s="60">
        <f>ROUND(G14*0.85,2)</f>
        <v>184958.66</v>
      </c>
      <c r="J14" s="70" t="s">
        <v>130</v>
      </c>
    </row>
    <row r="15" spans="1:10" x14ac:dyDescent="0.3">
      <c r="A15" s="82" t="s">
        <v>102</v>
      </c>
      <c r="B15" s="83"/>
      <c r="C15" s="83"/>
      <c r="D15" s="83"/>
      <c r="E15" s="83"/>
      <c r="F15" s="83"/>
      <c r="G15" s="60">
        <f>SUM(G14)</f>
        <v>217598.42</v>
      </c>
      <c r="H15" s="60">
        <f t="shared" ref="H15:I15" si="1">SUM(H14)</f>
        <v>206718.5</v>
      </c>
      <c r="I15" s="60">
        <f t="shared" si="1"/>
        <v>184958.66</v>
      </c>
      <c r="J15" s="60"/>
    </row>
    <row r="16" spans="1:10" x14ac:dyDescent="0.3">
      <c r="A16" s="14"/>
      <c r="B16" s="14"/>
      <c r="C16" s="14"/>
      <c r="D16" s="14"/>
      <c r="E16" s="14"/>
      <c r="F16" s="14"/>
      <c r="G16" s="72"/>
      <c r="H16" s="72"/>
      <c r="I16" s="72"/>
      <c r="J16" s="72"/>
    </row>
    <row r="17" spans="1:10" x14ac:dyDescent="0.3">
      <c r="A17" s="14"/>
      <c r="B17" s="14"/>
      <c r="C17" s="14"/>
      <c r="D17" s="14"/>
      <c r="E17" s="14"/>
      <c r="F17" s="14"/>
      <c r="G17" s="72"/>
      <c r="H17" s="72"/>
      <c r="I17" s="72"/>
      <c r="J17" s="72"/>
    </row>
  </sheetData>
  <mergeCells count="6">
    <mergeCell ref="A15:F15"/>
    <mergeCell ref="A1:J1"/>
    <mergeCell ref="A4:A6"/>
    <mergeCell ref="A7:F7"/>
    <mergeCell ref="A8:F8"/>
    <mergeCell ref="A9:F9"/>
  </mergeCells>
  <conditionalFormatting sqref="J10">
    <cfRule type="cellIs" dxfId="4" priority="1" operator="greater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zoomScale="80" zoomScaleNormal="80" zoomScaleSheetLayoutView="68" workbookViewId="0">
      <selection activeCell="H17" sqref="H17"/>
    </sheetView>
  </sheetViews>
  <sheetFormatPr defaultColWidth="9.109375" defaultRowHeight="15.6" x14ac:dyDescent="0.3"/>
  <cols>
    <col min="1" max="1" width="26.21875" style="2" bestFit="1" customWidth="1"/>
    <col min="2" max="2" width="12.5546875" style="2" customWidth="1"/>
    <col min="3" max="3" width="9.109375" style="2"/>
    <col min="4" max="4" width="19.44140625" style="2" customWidth="1"/>
    <col min="5" max="5" width="40.6640625" style="2" customWidth="1"/>
    <col min="6" max="6" width="21.5546875" style="2" customWidth="1"/>
    <col min="7" max="7" width="15.88671875" style="67" customWidth="1"/>
    <col min="8" max="8" width="14.6640625" style="67" customWidth="1"/>
    <col min="9" max="9" width="15.44140625" style="67" customWidth="1"/>
    <col min="10" max="10" width="21.109375" style="67" customWidth="1"/>
    <col min="11" max="16384" width="9.109375" style="2"/>
  </cols>
  <sheetData>
    <row r="1" spans="1:10" ht="52.2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x14ac:dyDescent="0.3">
      <c r="A2" s="37" t="s">
        <v>115</v>
      </c>
      <c r="B2" s="23"/>
      <c r="C2" s="23"/>
      <c r="D2" s="23"/>
      <c r="E2" s="23"/>
      <c r="F2" s="23"/>
      <c r="G2" s="59"/>
      <c r="H2" s="59"/>
      <c r="I2" s="59"/>
      <c r="J2" s="59"/>
    </row>
    <row r="3" spans="1:10" ht="31.2" x14ac:dyDescent="0.3">
      <c r="A3" s="3" t="s">
        <v>131</v>
      </c>
      <c r="B3" s="27" t="s">
        <v>91</v>
      </c>
      <c r="C3" s="27" t="s">
        <v>92</v>
      </c>
      <c r="D3" s="28" t="s">
        <v>93</v>
      </c>
      <c r="E3" s="27" t="s">
        <v>94</v>
      </c>
      <c r="F3" s="28" t="s">
        <v>0</v>
      </c>
      <c r="G3" s="29" t="s">
        <v>95</v>
      </c>
      <c r="H3" s="29" t="s">
        <v>96</v>
      </c>
      <c r="I3" s="29" t="s">
        <v>97</v>
      </c>
      <c r="J3" s="29" t="s">
        <v>98</v>
      </c>
    </row>
    <row r="4" spans="1:10" ht="31.2" x14ac:dyDescent="0.3">
      <c r="A4" s="4" t="s">
        <v>99</v>
      </c>
      <c r="B4" s="10">
        <v>4</v>
      </c>
      <c r="C4" s="6">
        <v>1</v>
      </c>
      <c r="D4" s="7" t="s">
        <v>80</v>
      </c>
      <c r="E4" s="10" t="s">
        <v>81</v>
      </c>
      <c r="F4" s="10" t="s">
        <v>82</v>
      </c>
      <c r="G4" s="69">
        <v>743611.1</v>
      </c>
      <c r="H4" s="69">
        <v>743611.1</v>
      </c>
      <c r="I4" s="60">
        <v>706430.54</v>
      </c>
      <c r="J4" s="60">
        <f>H4*0.85</f>
        <v>632069.43499999994</v>
      </c>
    </row>
    <row r="5" spans="1:10" x14ac:dyDescent="0.3">
      <c r="A5" s="82" t="s">
        <v>102</v>
      </c>
      <c r="B5" s="83"/>
      <c r="C5" s="83"/>
      <c r="D5" s="83"/>
      <c r="E5" s="83"/>
      <c r="F5" s="83"/>
      <c r="G5" s="60">
        <f>SUM(G4:G4)</f>
        <v>743611.1</v>
      </c>
      <c r="H5" s="60">
        <f>SUM(H4:H4)</f>
        <v>743611.1</v>
      </c>
      <c r="I5" s="60">
        <f>SUM(I4:I4)</f>
        <v>706430.54</v>
      </c>
      <c r="J5" s="60">
        <f>SUM(J4:J4)</f>
        <v>632069.43499999994</v>
      </c>
    </row>
    <row r="6" spans="1:10" x14ac:dyDescent="0.3">
      <c r="A6" s="85" t="s">
        <v>103</v>
      </c>
      <c r="B6" s="86"/>
      <c r="C6" s="86"/>
      <c r="D6" s="86"/>
      <c r="E6" s="86"/>
      <c r="F6" s="86"/>
      <c r="G6" s="61"/>
      <c r="H6" s="61"/>
      <c r="I6" s="61"/>
      <c r="J6" s="62">
        <v>632562.54850000003</v>
      </c>
    </row>
    <row r="7" spans="1:10" x14ac:dyDescent="0.3">
      <c r="A7" s="85" t="s">
        <v>104</v>
      </c>
      <c r="B7" s="86"/>
      <c r="C7" s="86"/>
      <c r="D7" s="86"/>
      <c r="E7" s="86"/>
      <c r="F7" s="86"/>
      <c r="G7" s="61"/>
      <c r="H7" s="61"/>
      <c r="I7" s="61"/>
      <c r="J7" s="62">
        <f>J6-J5</f>
        <v>493.11350000009406</v>
      </c>
    </row>
    <row r="8" spans="1:10" x14ac:dyDescent="0.3">
      <c r="A8" s="11"/>
      <c r="B8" s="11"/>
      <c r="C8" s="11"/>
      <c r="D8" s="11"/>
      <c r="E8" s="11"/>
      <c r="F8" s="11"/>
      <c r="G8" s="64"/>
      <c r="H8" s="64"/>
      <c r="I8" s="64"/>
      <c r="J8" s="65"/>
    </row>
    <row r="9" spans="1:10" ht="18" x14ac:dyDescent="0.3">
      <c r="A9" s="36" t="s">
        <v>117</v>
      </c>
    </row>
    <row r="10" spans="1:10" ht="28.2" customHeight="1" x14ac:dyDescent="0.3">
      <c r="A10" s="3" t="s">
        <v>131</v>
      </c>
      <c r="B10" s="24" t="s">
        <v>91</v>
      </c>
      <c r="C10" s="24" t="s">
        <v>92</v>
      </c>
      <c r="D10" s="25" t="s">
        <v>93</v>
      </c>
      <c r="E10" s="24" t="s">
        <v>94</v>
      </c>
      <c r="F10" s="25" t="s">
        <v>0</v>
      </c>
      <c r="G10" s="26" t="s">
        <v>95</v>
      </c>
      <c r="H10" s="26" t="s">
        <v>105</v>
      </c>
      <c r="I10" s="26" t="s">
        <v>106</v>
      </c>
      <c r="J10" s="26" t="s">
        <v>107</v>
      </c>
    </row>
    <row r="11" spans="1:10" ht="31.2" x14ac:dyDescent="0.3">
      <c r="A11" s="55" t="s">
        <v>111</v>
      </c>
      <c r="B11" s="41">
        <v>4</v>
      </c>
      <c r="C11" s="41">
        <v>1</v>
      </c>
      <c r="D11" s="42" t="s">
        <v>74</v>
      </c>
      <c r="E11" s="41" t="s">
        <v>75</v>
      </c>
      <c r="F11" s="41" t="s">
        <v>76</v>
      </c>
      <c r="G11" s="73">
        <v>182259.99</v>
      </c>
      <c r="H11" s="74">
        <v>173146.99</v>
      </c>
      <c r="I11" s="74">
        <f>G11*0.85</f>
        <v>154920.99149999997</v>
      </c>
      <c r="J11" s="74" t="s">
        <v>122</v>
      </c>
    </row>
    <row r="12" spans="1:10" x14ac:dyDescent="0.3">
      <c r="A12" s="79" t="s">
        <v>102</v>
      </c>
      <c r="B12" s="79"/>
      <c r="C12" s="79"/>
      <c r="D12" s="79"/>
      <c r="E12" s="79"/>
      <c r="F12" s="79"/>
      <c r="G12" s="60">
        <f>SUM(G11:G11)</f>
        <v>182259.99</v>
      </c>
      <c r="H12" s="60">
        <f>SUM(H11:H11)</f>
        <v>173146.99</v>
      </c>
      <c r="I12" s="60">
        <f>SUM(I11:I11)</f>
        <v>154920.99149999997</v>
      </c>
      <c r="J12" s="71"/>
    </row>
  </sheetData>
  <mergeCells count="5">
    <mergeCell ref="A12:F12"/>
    <mergeCell ref="A1:J1"/>
    <mergeCell ref="A5:F5"/>
    <mergeCell ref="A6:F6"/>
    <mergeCell ref="A7:F7"/>
  </mergeCells>
  <conditionalFormatting sqref="J8">
    <cfRule type="cellIs" dxfId="3" priority="3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="80" zoomScaleNormal="80" workbookViewId="0">
      <selection activeCell="C15" sqref="C15"/>
    </sheetView>
  </sheetViews>
  <sheetFormatPr defaultColWidth="9.109375" defaultRowHeight="15.6" x14ac:dyDescent="0.3"/>
  <cols>
    <col min="1" max="1" width="26.21875" style="2" bestFit="1" customWidth="1"/>
    <col min="2" max="2" width="12.5546875" style="2" customWidth="1"/>
    <col min="3" max="3" width="9.109375" style="2"/>
    <col min="4" max="4" width="20.109375" style="2" customWidth="1"/>
    <col min="5" max="5" width="42.33203125" style="2" customWidth="1"/>
    <col min="6" max="6" width="21.5546875" style="2" customWidth="1"/>
    <col min="7" max="7" width="15.88671875" style="67" customWidth="1"/>
    <col min="8" max="8" width="14.6640625" style="67" customWidth="1"/>
    <col min="9" max="9" width="15.44140625" style="67" customWidth="1"/>
    <col min="10" max="10" width="21.109375" style="67" customWidth="1"/>
    <col min="11" max="16384" width="9.109375" style="2"/>
  </cols>
  <sheetData>
    <row r="1" spans="1:10" ht="42.6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x14ac:dyDescent="0.3">
      <c r="A2" s="37" t="s">
        <v>115</v>
      </c>
      <c r="B2" s="23"/>
      <c r="C2" s="23"/>
      <c r="D2" s="23"/>
      <c r="E2" s="23"/>
      <c r="F2" s="23"/>
      <c r="G2" s="59"/>
      <c r="H2" s="59"/>
      <c r="I2" s="59"/>
      <c r="J2" s="59"/>
    </row>
    <row r="3" spans="1:10" ht="31.2" x14ac:dyDescent="0.3">
      <c r="A3" s="3" t="s">
        <v>134</v>
      </c>
      <c r="B3" s="27" t="s">
        <v>91</v>
      </c>
      <c r="C3" s="27" t="s">
        <v>92</v>
      </c>
      <c r="D3" s="28" t="s">
        <v>93</v>
      </c>
      <c r="E3" s="27" t="s">
        <v>94</v>
      </c>
      <c r="F3" s="28" t="s">
        <v>0</v>
      </c>
      <c r="G3" s="29" t="s">
        <v>95</v>
      </c>
      <c r="H3" s="29" t="s">
        <v>96</v>
      </c>
      <c r="I3" s="29" t="s">
        <v>97</v>
      </c>
      <c r="J3" s="29" t="s">
        <v>98</v>
      </c>
    </row>
    <row r="4" spans="1:10" x14ac:dyDescent="0.3">
      <c r="A4" s="87" t="s">
        <v>132</v>
      </c>
      <c r="B4" s="10">
        <v>4</v>
      </c>
      <c r="C4" s="6">
        <v>1</v>
      </c>
      <c r="D4" s="6" t="s">
        <v>68</v>
      </c>
      <c r="E4" s="6" t="s">
        <v>69</v>
      </c>
      <c r="F4" s="6" t="s">
        <v>70</v>
      </c>
      <c r="G4" s="68">
        <v>1931726.06</v>
      </c>
      <c r="H4" s="68">
        <v>1931726.06</v>
      </c>
      <c r="I4" s="60">
        <v>1835139.76</v>
      </c>
      <c r="J4" s="60">
        <f>H4*0.85</f>
        <v>1641967.1510000001</v>
      </c>
    </row>
    <row r="5" spans="1:10" x14ac:dyDescent="0.3">
      <c r="A5" s="88"/>
      <c r="B5" s="10">
        <v>4</v>
      </c>
      <c r="C5" s="6">
        <v>2</v>
      </c>
      <c r="D5" s="6" t="s">
        <v>64</v>
      </c>
      <c r="E5" s="6" t="s">
        <v>65</v>
      </c>
      <c r="F5" s="6" t="s">
        <v>66</v>
      </c>
      <c r="G5" s="68">
        <v>66245.45</v>
      </c>
      <c r="H5" s="68">
        <v>66245.45</v>
      </c>
      <c r="I5" s="60">
        <v>62933.18</v>
      </c>
      <c r="J5" s="60">
        <f>H5*0.85</f>
        <v>56308.632499999992</v>
      </c>
    </row>
    <row r="6" spans="1:10" ht="31.2" x14ac:dyDescent="0.3">
      <c r="A6" s="88"/>
      <c r="B6" s="10">
        <v>4</v>
      </c>
      <c r="C6" s="6">
        <v>3</v>
      </c>
      <c r="D6" s="6" t="s">
        <v>51</v>
      </c>
      <c r="E6" s="6" t="s">
        <v>52</v>
      </c>
      <c r="F6" s="6" t="s">
        <v>53</v>
      </c>
      <c r="G6" s="68">
        <v>510816.82</v>
      </c>
      <c r="H6" s="68">
        <v>510816.82</v>
      </c>
      <c r="I6" s="60">
        <v>485275.98</v>
      </c>
      <c r="J6" s="60">
        <f>H6*0.85</f>
        <v>434194.29700000002</v>
      </c>
    </row>
    <row r="7" spans="1:10" ht="31.2" x14ac:dyDescent="0.3">
      <c r="A7" s="89"/>
      <c r="B7" s="10">
        <v>4</v>
      </c>
      <c r="C7" s="6">
        <v>4</v>
      </c>
      <c r="D7" s="6" t="s">
        <v>86</v>
      </c>
      <c r="E7" s="6" t="s">
        <v>87</v>
      </c>
      <c r="F7" s="6" t="s">
        <v>88</v>
      </c>
      <c r="G7" s="68">
        <v>56887.88</v>
      </c>
      <c r="H7" s="68">
        <v>56887.88</v>
      </c>
      <c r="I7" s="60">
        <v>54043.49</v>
      </c>
      <c r="J7" s="60">
        <f>H7*0.85</f>
        <v>48354.697999999997</v>
      </c>
    </row>
    <row r="8" spans="1:10" x14ac:dyDescent="0.3">
      <c r="A8" s="79" t="s">
        <v>102</v>
      </c>
      <c r="B8" s="79"/>
      <c r="C8" s="79"/>
      <c r="D8" s="79"/>
      <c r="E8" s="79"/>
      <c r="F8" s="79"/>
      <c r="G8" s="68">
        <f>SUM(G4:G7)</f>
        <v>2565676.21</v>
      </c>
      <c r="H8" s="68">
        <f>SUM(H4:H7)</f>
        <v>2565676.21</v>
      </c>
      <c r="I8" s="60">
        <f>SUM(I4:I7)</f>
        <v>2437392.41</v>
      </c>
      <c r="J8" s="60">
        <f>SUM(J4:J7)</f>
        <v>2180824.7785</v>
      </c>
    </row>
    <row r="9" spans="1:10" x14ac:dyDescent="0.3">
      <c r="A9" s="85" t="s">
        <v>133</v>
      </c>
      <c r="B9" s="86"/>
      <c r="C9" s="86"/>
      <c r="D9" s="86"/>
      <c r="E9" s="86"/>
      <c r="F9" s="86"/>
      <c r="G9" s="61"/>
      <c r="H9" s="61"/>
      <c r="I9" s="61"/>
      <c r="J9" s="62">
        <v>8554263.3489999995</v>
      </c>
    </row>
    <row r="10" spans="1:10" x14ac:dyDescent="0.3">
      <c r="A10" s="85" t="s">
        <v>104</v>
      </c>
      <c r="B10" s="86"/>
      <c r="C10" s="86"/>
      <c r="D10" s="86"/>
      <c r="E10" s="86"/>
      <c r="F10" s="86"/>
      <c r="G10" s="61"/>
      <c r="H10" s="61"/>
      <c r="I10" s="61"/>
      <c r="J10" s="63">
        <f>J9-J8</f>
        <v>6373438.5704999994</v>
      </c>
    </row>
    <row r="11" spans="1:10" x14ac:dyDescent="0.3">
      <c r="A11" s="11"/>
      <c r="B11" s="11"/>
      <c r="C11" s="11"/>
      <c r="D11" s="11"/>
      <c r="E11" s="11"/>
      <c r="F11" s="11"/>
      <c r="G11" s="64"/>
      <c r="H11" s="64"/>
      <c r="I11" s="64"/>
      <c r="J11" s="65"/>
    </row>
    <row r="12" spans="1:10" x14ac:dyDescent="0.3">
      <c r="A12" s="11"/>
      <c r="B12" s="11"/>
      <c r="C12" s="11"/>
      <c r="D12" s="11"/>
      <c r="E12" s="11"/>
      <c r="F12" s="11"/>
      <c r="G12" s="64"/>
      <c r="H12" s="64"/>
      <c r="I12" s="64"/>
      <c r="J12" s="76"/>
    </row>
    <row r="13" spans="1:10" ht="18" x14ac:dyDescent="0.3">
      <c r="A13" s="36" t="s">
        <v>117</v>
      </c>
    </row>
    <row r="14" spans="1:10" ht="27" customHeight="1" x14ac:dyDescent="0.3">
      <c r="A14" s="3" t="s">
        <v>134</v>
      </c>
      <c r="B14" s="24" t="s">
        <v>91</v>
      </c>
      <c r="C14" s="24" t="s">
        <v>92</v>
      </c>
      <c r="D14" s="25" t="s">
        <v>93</v>
      </c>
      <c r="E14" s="24" t="s">
        <v>94</v>
      </c>
      <c r="F14" s="25" t="s">
        <v>0</v>
      </c>
      <c r="G14" s="26" t="s">
        <v>95</v>
      </c>
      <c r="H14" s="26" t="s">
        <v>105</v>
      </c>
      <c r="I14" s="26" t="s">
        <v>106</v>
      </c>
      <c r="J14" s="26" t="s">
        <v>107</v>
      </c>
    </row>
    <row r="15" spans="1:10" ht="31.2" x14ac:dyDescent="0.3">
      <c r="A15" s="4" t="s">
        <v>111</v>
      </c>
      <c r="B15" s="10">
        <v>4</v>
      </c>
      <c r="C15" s="10">
        <v>1</v>
      </c>
      <c r="D15" s="6" t="s">
        <v>28</v>
      </c>
      <c r="E15" s="6" t="s">
        <v>1</v>
      </c>
      <c r="F15" s="6" t="s">
        <v>2</v>
      </c>
      <c r="G15" s="69">
        <v>6828796.4199999999</v>
      </c>
      <c r="H15" s="60">
        <v>6487356.5999999996</v>
      </c>
      <c r="I15" s="60">
        <f>ROUND(G15*0.85,2)</f>
        <v>5804476.96</v>
      </c>
      <c r="J15" s="70" t="s">
        <v>125</v>
      </c>
    </row>
    <row r="16" spans="1:10" x14ac:dyDescent="0.3">
      <c r="A16" s="79" t="s">
        <v>102</v>
      </c>
      <c r="B16" s="79"/>
      <c r="C16" s="79"/>
      <c r="D16" s="79"/>
      <c r="E16" s="79"/>
      <c r="F16" s="79"/>
      <c r="G16" s="60">
        <f>SUM(G15:G15)</f>
        <v>6828796.4199999999</v>
      </c>
      <c r="H16" s="60">
        <f>SUM(H15:H15)</f>
        <v>6487356.5999999996</v>
      </c>
      <c r="I16" s="60">
        <f>SUM(I15:I15)</f>
        <v>5804476.96</v>
      </c>
      <c r="J16" s="60"/>
    </row>
    <row r="17" spans="1:10" x14ac:dyDescent="0.3">
      <c r="A17" s="14"/>
      <c r="B17" s="14"/>
      <c r="C17" s="14"/>
      <c r="D17" s="14"/>
      <c r="E17" s="14"/>
      <c r="F17" s="14"/>
      <c r="G17" s="72"/>
      <c r="H17" s="72"/>
      <c r="I17" s="72"/>
      <c r="J17" s="72"/>
    </row>
    <row r="18" spans="1:10" x14ac:dyDescent="0.3">
      <c r="A18" s="14"/>
      <c r="B18" s="14"/>
      <c r="C18" s="14"/>
      <c r="D18" s="14"/>
      <c r="E18" s="14"/>
      <c r="F18" s="14"/>
      <c r="G18" s="72"/>
      <c r="H18" s="72"/>
      <c r="I18" s="72"/>
      <c r="J18" s="72"/>
    </row>
  </sheetData>
  <mergeCells count="6">
    <mergeCell ref="A16:F16"/>
    <mergeCell ref="A1:J1"/>
    <mergeCell ref="A4:A7"/>
    <mergeCell ref="A8:F8"/>
    <mergeCell ref="A9:F9"/>
    <mergeCell ref="A10:F10"/>
  </mergeCells>
  <conditionalFormatting sqref="J10:J11">
    <cfRule type="cellIs" dxfId="2" priority="2" operator="greater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80" zoomScaleNormal="80" workbookViewId="0">
      <selection activeCell="H4" sqref="H4"/>
    </sheetView>
  </sheetViews>
  <sheetFormatPr defaultColWidth="9.109375" defaultRowHeight="15.6" x14ac:dyDescent="0.3"/>
  <cols>
    <col min="1" max="1" width="26.21875" style="2" bestFit="1" customWidth="1"/>
    <col min="2" max="2" width="12.5546875" style="2" customWidth="1"/>
    <col min="3" max="3" width="9.109375" style="2"/>
    <col min="4" max="4" width="18.6640625" style="2" customWidth="1"/>
    <col min="5" max="5" width="40.6640625" style="2" customWidth="1"/>
    <col min="6" max="6" width="21.5546875" style="2" customWidth="1"/>
    <col min="7" max="7" width="15.88671875" style="67" customWidth="1"/>
    <col min="8" max="8" width="14.6640625" style="67" customWidth="1"/>
    <col min="9" max="9" width="15.44140625" style="67" customWidth="1"/>
    <col min="10" max="10" width="21.109375" style="67" customWidth="1"/>
    <col min="11" max="16384" width="9.109375" style="2"/>
  </cols>
  <sheetData>
    <row r="1" spans="1:10" ht="43.8" customHeight="1" x14ac:dyDescent="0.3">
      <c r="A1" s="84" t="s">
        <v>90</v>
      </c>
      <c r="B1" s="84"/>
      <c r="C1" s="84"/>
      <c r="D1" s="84"/>
      <c r="E1" s="84"/>
      <c r="F1" s="84"/>
      <c r="G1" s="84"/>
      <c r="H1" s="84"/>
      <c r="I1" s="84"/>
      <c r="J1" s="84"/>
    </row>
    <row r="2" spans="1:10" ht="21" x14ac:dyDescent="0.3">
      <c r="A2" s="37" t="s">
        <v>115</v>
      </c>
      <c r="B2" s="23"/>
      <c r="C2" s="23"/>
      <c r="D2" s="23"/>
      <c r="E2" s="23"/>
      <c r="F2" s="23"/>
      <c r="G2" s="59"/>
      <c r="H2" s="59"/>
      <c r="I2" s="59"/>
      <c r="J2" s="59"/>
    </row>
    <row r="3" spans="1:10" ht="31.2" x14ac:dyDescent="0.3">
      <c r="A3" s="3" t="s">
        <v>138</v>
      </c>
      <c r="B3" s="27" t="s">
        <v>91</v>
      </c>
      <c r="C3" s="27" t="s">
        <v>92</v>
      </c>
      <c r="D3" s="28" t="s">
        <v>93</v>
      </c>
      <c r="E3" s="27" t="s">
        <v>94</v>
      </c>
      <c r="F3" s="28" t="s">
        <v>0</v>
      </c>
      <c r="G3" s="29" t="s">
        <v>95</v>
      </c>
      <c r="H3" s="29" t="s">
        <v>96</v>
      </c>
      <c r="I3" s="29" t="s">
        <v>97</v>
      </c>
      <c r="J3" s="29" t="s">
        <v>98</v>
      </c>
    </row>
    <row r="4" spans="1:10" ht="31.2" x14ac:dyDescent="0.3">
      <c r="A4" s="4" t="s">
        <v>99</v>
      </c>
      <c r="B4" s="10" t="s">
        <v>100</v>
      </c>
      <c r="C4" s="6" t="s">
        <v>101</v>
      </c>
      <c r="D4" s="7" t="s">
        <v>48</v>
      </c>
      <c r="E4" s="10" t="s">
        <v>49</v>
      </c>
      <c r="F4" s="10" t="s">
        <v>50</v>
      </c>
      <c r="G4" s="68">
        <v>372826.8</v>
      </c>
      <c r="H4" s="60">
        <f>G4</f>
        <v>372826.8</v>
      </c>
      <c r="I4" s="60">
        <f>H4*0.95</f>
        <v>354185.45999999996</v>
      </c>
      <c r="J4" s="60">
        <f>H4*0.85</f>
        <v>316902.77999999997</v>
      </c>
    </row>
    <row r="5" spans="1:10" x14ac:dyDescent="0.3">
      <c r="A5" s="79" t="s">
        <v>102</v>
      </c>
      <c r="B5" s="79"/>
      <c r="C5" s="79"/>
      <c r="D5" s="79"/>
      <c r="E5" s="79"/>
      <c r="F5" s="79"/>
      <c r="G5" s="60">
        <f>SUM(G4:G4)</f>
        <v>372826.8</v>
      </c>
      <c r="H5" s="60">
        <f>SUM(H4:H4)</f>
        <v>372826.8</v>
      </c>
      <c r="I5" s="60">
        <f>SUM(I4:I4)</f>
        <v>354185.45999999996</v>
      </c>
      <c r="J5" s="60">
        <f>SUM(J4:J4)</f>
        <v>316902.77999999997</v>
      </c>
    </row>
    <row r="6" spans="1:10" x14ac:dyDescent="0.3">
      <c r="A6" s="85" t="s">
        <v>133</v>
      </c>
      <c r="B6" s="86"/>
      <c r="C6" s="86"/>
      <c r="D6" s="86"/>
      <c r="E6" s="86"/>
      <c r="F6" s="86"/>
      <c r="G6" s="62"/>
      <c r="H6" s="62"/>
      <c r="I6" s="62"/>
      <c r="J6" s="62">
        <v>3237310.5760000004</v>
      </c>
    </row>
    <row r="7" spans="1:10" x14ac:dyDescent="0.3">
      <c r="A7" s="85" t="s">
        <v>104</v>
      </c>
      <c r="B7" s="86"/>
      <c r="C7" s="86"/>
      <c r="D7" s="86"/>
      <c r="E7" s="86"/>
      <c r="F7" s="86"/>
      <c r="G7" s="62"/>
      <c r="H7" s="62"/>
      <c r="I7" s="62"/>
      <c r="J7" s="63">
        <f>J6-SUM(J4:J4)</f>
        <v>2920407.7960000006</v>
      </c>
    </row>
    <row r="8" spans="1:10" x14ac:dyDescent="0.3">
      <c r="A8" s="11"/>
      <c r="B8" s="11"/>
      <c r="C8" s="11"/>
      <c r="D8" s="11"/>
      <c r="E8" s="11"/>
      <c r="F8" s="11"/>
      <c r="G8" s="65"/>
      <c r="H8" s="65"/>
      <c r="I8" s="65"/>
      <c r="J8" s="65"/>
    </row>
    <row r="9" spans="1:10" x14ac:dyDescent="0.3">
      <c r="A9" s="11"/>
      <c r="B9" s="11"/>
      <c r="C9" s="11"/>
      <c r="D9" s="11"/>
      <c r="E9" s="11"/>
      <c r="F9" s="11"/>
      <c r="G9" s="65"/>
      <c r="H9" s="65"/>
      <c r="I9" s="65"/>
      <c r="J9" s="65"/>
    </row>
    <row r="10" spans="1:10" ht="18" x14ac:dyDescent="0.3">
      <c r="A10" s="36" t="s">
        <v>117</v>
      </c>
    </row>
    <row r="11" spans="1:10" ht="31.2" customHeight="1" x14ac:dyDescent="0.3">
      <c r="A11" s="3" t="s">
        <v>138</v>
      </c>
      <c r="B11" s="24" t="s">
        <v>91</v>
      </c>
      <c r="C11" s="24" t="s">
        <v>92</v>
      </c>
      <c r="D11" s="25" t="s">
        <v>93</v>
      </c>
      <c r="E11" s="24" t="s">
        <v>94</v>
      </c>
      <c r="F11" s="25" t="s">
        <v>0</v>
      </c>
      <c r="G11" s="26" t="s">
        <v>95</v>
      </c>
      <c r="H11" s="26" t="s">
        <v>105</v>
      </c>
      <c r="I11" s="26" t="s">
        <v>106</v>
      </c>
      <c r="J11" s="26" t="s">
        <v>107</v>
      </c>
    </row>
    <row r="12" spans="1:10" ht="31.2" x14ac:dyDescent="0.3">
      <c r="A12" s="87" t="s">
        <v>111</v>
      </c>
      <c r="B12" s="10" t="s">
        <v>100</v>
      </c>
      <c r="C12" s="10" t="s">
        <v>101</v>
      </c>
      <c r="D12" s="7" t="s">
        <v>19</v>
      </c>
      <c r="E12" s="10" t="s">
        <v>20</v>
      </c>
      <c r="F12" s="10" t="s">
        <v>135</v>
      </c>
      <c r="G12" s="69">
        <v>205642.72</v>
      </c>
      <c r="H12" s="60">
        <v>195360.58</v>
      </c>
      <c r="I12" s="60">
        <f>ROUND(G12*0.85,2)</f>
        <v>174796.31</v>
      </c>
      <c r="J12" s="70" t="s">
        <v>125</v>
      </c>
    </row>
    <row r="13" spans="1:10" ht="31.2" x14ac:dyDescent="0.3">
      <c r="A13" s="88"/>
      <c r="B13" s="10" t="s">
        <v>100</v>
      </c>
      <c r="C13" s="10" t="s">
        <v>113</v>
      </c>
      <c r="D13" s="7" t="s">
        <v>29</v>
      </c>
      <c r="E13" s="10" t="s">
        <v>8</v>
      </c>
      <c r="F13" s="10" t="s">
        <v>9</v>
      </c>
      <c r="G13" s="69">
        <v>1560642.57</v>
      </c>
      <c r="H13" s="60">
        <v>1482610.44</v>
      </c>
      <c r="I13" s="60">
        <f>ROUND(G13*0.85,2)</f>
        <v>1326546.18</v>
      </c>
      <c r="J13" s="70" t="s">
        <v>125</v>
      </c>
    </row>
    <row r="14" spans="1:10" ht="31.2" x14ac:dyDescent="0.3">
      <c r="A14" s="89"/>
      <c r="B14" s="10" t="s">
        <v>100</v>
      </c>
      <c r="C14" s="10" t="s">
        <v>136</v>
      </c>
      <c r="D14" s="7" t="s">
        <v>56</v>
      </c>
      <c r="E14" s="10" t="s">
        <v>57</v>
      </c>
      <c r="F14" s="10" t="s">
        <v>137</v>
      </c>
      <c r="G14" s="69">
        <v>222706.15</v>
      </c>
      <c r="H14" s="60">
        <v>211570.84</v>
      </c>
      <c r="I14" s="60">
        <f>ROUND(G14*0.85,2)</f>
        <v>189300.23</v>
      </c>
      <c r="J14" s="70" t="s">
        <v>130</v>
      </c>
    </row>
    <row r="15" spans="1:10" s="52" customFormat="1" x14ac:dyDescent="0.3">
      <c r="A15" s="79" t="s">
        <v>102</v>
      </c>
      <c r="B15" s="79"/>
      <c r="C15" s="79"/>
      <c r="D15" s="79"/>
      <c r="E15" s="79"/>
      <c r="F15" s="79"/>
      <c r="G15" s="60">
        <f>SUM(G12:G14)</f>
        <v>1988991.44</v>
      </c>
      <c r="H15" s="60">
        <f>SUM(H12:H14)</f>
        <v>1889541.86</v>
      </c>
      <c r="I15" s="60">
        <f>SUM(I12:I14)</f>
        <v>1690642.72</v>
      </c>
      <c r="J15" s="71"/>
    </row>
    <row r="16" spans="1:10" x14ac:dyDescent="0.3">
      <c r="A16" s="14"/>
      <c r="B16" s="14"/>
      <c r="C16" s="14"/>
      <c r="D16" s="14"/>
      <c r="E16" s="14"/>
      <c r="F16" s="14"/>
      <c r="G16" s="72"/>
      <c r="H16" s="72"/>
      <c r="I16" s="72"/>
      <c r="J16" s="72"/>
    </row>
    <row r="17" spans="1:10" x14ac:dyDescent="0.3">
      <c r="A17" s="14"/>
      <c r="B17" s="14"/>
      <c r="C17" s="14"/>
      <c r="D17" s="14"/>
      <c r="E17" s="14"/>
      <c r="F17" s="14"/>
      <c r="G17" s="72"/>
      <c r="H17" s="72"/>
      <c r="I17" s="72"/>
      <c r="J17" s="72"/>
    </row>
  </sheetData>
  <mergeCells count="6">
    <mergeCell ref="A12:A14"/>
    <mergeCell ref="A15:F15"/>
    <mergeCell ref="A1:J1"/>
    <mergeCell ref="A5:F5"/>
    <mergeCell ref="A6:F6"/>
    <mergeCell ref="A7:F7"/>
  </mergeCells>
  <conditionalFormatting sqref="J7:J9">
    <cfRule type="cellIs" dxfId="1" priority="4" operator="greaterThan">
      <formula>0</formula>
    </cfRule>
  </conditionalFormatting>
  <conditionalFormatting sqref="J6:J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UMR BA</vt:lpstr>
      <vt:lpstr>UMR TT</vt:lpstr>
      <vt:lpstr>UMR TN</vt:lpstr>
      <vt:lpstr>UMR PO</vt:lpstr>
      <vt:lpstr>RIÚS BA</vt:lpstr>
      <vt:lpstr>RIÚS TT</vt:lpstr>
      <vt:lpstr>RIÚS NR</vt:lpstr>
      <vt:lpstr>RIÚS ZA</vt:lpstr>
      <vt:lpstr>RIÚS BB</vt:lpstr>
      <vt:lpstr>RIÚS 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Lancošová Juliana</cp:lastModifiedBy>
  <dcterms:created xsi:type="dcterms:W3CDTF">2018-09-06T13:05:52Z</dcterms:created>
  <dcterms:modified xsi:type="dcterms:W3CDTF">2018-09-12T11:55:09Z</dcterms:modified>
</cp:coreProperties>
</file>