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zana.janecek\Desktop\"/>
    </mc:Choice>
  </mc:AlternateContent>
  <bookViews>
    <workbookView xWindow="0" yWindow="0" windowWidth="28800" windowHeight="12300" activeTab="8"/>
  </bookViews>
  <sheets>
    <sheet name="RIUS TT" sheetId="49" r:id="rId1"/>
    <sheet name="RIUS NR" sheetId="32" r:id="rId2"/>
    <sheet name="RIUS ZA" sheetId="27" r:id="rId3"/>
    <sheet name="RIUS BB" sheetId="50" r:id="rId4"/>
    <sheet name="RIUS PO" sheetId="31" r:id="rId5"/>
    <sheet name="RIUS KE" sheetId="46" r:id="rId6"/>
    <sheet name="UMR BA" sheetId="51" r:id="rId7"/>
    <sheet name="UMR BB" sheetId="52" r:id="rId8"/>
    <sheet name="UMR KE" sheetId="39" r:id="rId9"/>
  </sheets>
  <definedNames>
    <definedName name="_xlnm._FilterDatabase" localSheetId="8" hidden="1">'UMR KE'!$A$3:$K$3</definedName>
    <definedName name="_xlnm.Print_Area" localSheetId="1">'RIUS NR'!$A$1:$J$16</definedName>
  </definedNames>
  <calcPr calcId="162913"/>
</workbook>
</file>

<file path=xl/calcChain.xml><?xml version="1.0" encoding="utf-8"?>
<calcChain xmlns="http://schemas.openxmlformats.org/spreadsheetml/2006/main">
  <c r="I5" i="52" l="1"/>
  <c r="I4" i="52"/>
  <c r="G10" i="50" l="1"/>
  <c r="I5" i="50"/>
  <c r="I8" i="50"/>
  <c r="I7" i="50"/>
  <c r="I6" i="50"/>
  <c r="I9" i="50"/>
  <c r="I4" i="50"/>
  <c r="H5" i="50"/>
  <c r="H8" i="50"/>
  <c r="H7" i="50"/>
  <c r="H6" i="50"/>
  <c r="H9" i="50"/>
  <c r="H4" i="50"/>
  <c r="I10" i="50" l="1"/>
  <c r="H10" i="50"/>
  <c r="I6" i="51"/>
  <c r="G13" i="51"/>
  <c r="I5" i="51"/>
  <c r="J5" i="51"/>
  <c r="J6" i="51"/>
  <c r="I7" i="51"/>
  <c r="J7" i="51"/>
  <c r="I8" i="51"/>
  <c r="J8" i="51"/>
  <c r="H9" i="51"/>
  <c r="J9" i="51" s="1"/>
  <c r="J12" i="51"/>
  <c r="I10" i="51"/>
  <c r="J10" i="51"/>
  <c r="I11" i="51"/>
  <c r="J11" i="51"/>
  <c r="I9" i="51" l="1"/>
  <c r="H13" i="51"/>
  <c r="I4" i="31"/>
  <c r="H4" i="31"/>
  <c r="I4" i="32" l="1"/>
  <c r="H4" i="32"/>
  <c r="H7" i="49" l="1"/>
  <c r="G7" i="49"/>
  <c r="I6" i="49"/>
  <c r="I5" i="49"/>
  <c r="I4" i="49"/>
  <c r="H44" i="49"/>
  <c r="I44" i="49"/>
  <c r="I7" i="49" l="1"/>
  <c r="G8" i="27"/>
  <c r="I5" i="27"/>
  <c r="I6" i="27"/>
  <c r="I7" i="27"/>
  <c r="I4" i="27"/>
  <c r="H5" i="27"/>
  <c r="H6" i="27"/>
  <c r="H7" i="27"/>
  <c r="H4" i="27"/>
  <c r="H8" i="27" l="1"/>
  <c r="I8" i="27"/>
  <c r="H6" i="46"/>
  <c r="G6" i="46"/>
  <c r="I5" i="46"/>
  <c r="I4" i="46"/>
  <c r="I6" i="46" s="1"/>
  <c r="J4" i="39"/>
  <c r="I4" i="51" l="1"/>
  <c r="I13" i="51" s="1"/>
  <c r="J4" i="51" l="1"/>
  <c r="J13" i="51" s="1"/>
  <c r="G5" i="52" l="1"/>
  <c r="H4" i="52"/>
  <c r="H5" i="52" s="1"/>
  <c r="G21" i="51"/>
  <c r="I19" i="51"/>
  <c r="H19" i="51"/>
  <c r="I20" i="51"/>
  <c r="H20" i="51"/>
  <c r="H21" i="51" l="1"/>
  <c r="I21" i="51"/>
  <c r="J15" i="51"/>
  <c r="G16" i="50" l="1"/>
  <c r="I15" i="50"/>
  <c r="H15" i="50"/>
  <c r="I14" i="50"/>
  <c r="H14" i="50"/>
  <c r="H16" i="50" l="1"/>
  <c r="I16" i="50"/>
  <c r="I13" i="27"/>
  <c r="H13" i="27"/>
  <c r="I9" i="32"/>
  <c r="H9" i="32"/>
  <c r="I11" i="49"/>
  <c r="H11" i="49"/>
  <c r="G12" i="49" l="1"/>
  <c r="I12" i="49" l="1"/>
  <c r="H12" i="49"/>
  <c r="H5" i="31" l="1"/>
  <c r="I5" i="31"/>
  <c r="I5" i="39" l="1"/>
  <c r="H5" i="39"/>
  <c r="G5" i="39"/>
  <c r="G14" i="27"/>
  <c r="I12" i="27"/>
  <c r="H12" i="27"/>
  <c r="G5" i="32"/>
  <c r="G10" i="32"/>
  <c r="I14" i="27" l="1"/>
  <c r="H14" i="27"/>
  <c r="H5" i="32"/>
  <c r="I5" i="32"/>
  <c r="J5" i="39"/>
  <c r="J7" i="39" s="1"/>
  <c r="H10" i="32"/>
  <c r="I10" i="32"/>
</calcChain>
</file>

<file path=xl/sharedStrings.xml><?xml version="1.0" encoding="utf-8"?>
<sst xmlns="http://schemas.openxmlformats.org/spreadsheetml/2006/main" count="399" uniqueCount="175">
  <si>
    <t xml:space="preserve">Kolo </t>
  </si>
  <si>
    <t>ITMS</t>
  </si>
  <si>
    <t>Názov projektu</t>
  </si>
  <si>
    <t>Žiadateľ</t>
  </si>
  <si>
    <t>Žiadané COV</t>
  </si>
  <si>
    <t>Schválené COV</t>
  </si>
  <si>
    <t>Schválené ERDF</t>
  </si>
  <si>
    <t xml:space="preserve">Spolu </t>
  </si>
  <si>
    <t xml:space="preserve">zastavené konanie </t>
  </si>
  <si>
    <t>Mesto Liptovský Mikuláš</t>
  </si>
  <si>
    <t xml:space="preserve">Dôvod neschválenia </t>
  </si>
  <si>
    <t xml:space="preserve">neschválené </t>
  </si>
  <si>
    <t xml:space="preserve">schválené </t>
  </si>
  <si>
    <t>UMR BA</t>
  </si>
  <si>
    <t>UMR BB</t>
  </si>
  <si>
    <t>UMR KE</t>
  </si>
  <si>
    <t>RIÚS ZA</t>
  </si>
  <si>
    <t>Budovanie a zlepšenie technického vybavenia jazykových učební, školských knižníc, odborných učební rôzneho druhu v základných školách</t>
  </si>
  <si>
    <t>Deutsch-Slowakische Akademien, a.s.</t>
  </si>
  <si>
    <t>Rímskokatolícka cirkev, Bratislavska arcidiecéza</t>
  </si>
  <si>
    <t>Mesto Lučenec</t>
  </si>
  <si>
    <t>Mesto Dunajská Streda</t>
  </si>
  <si>
    <t>Mesto Detva</t>
  </si>
  <si>
    <t>IKT - učebňa - (klientské stanice)</t>
  </si>
  <si>
    <t>Obstaranie vybavenia odborných učební a stavebno-technické úpravy na ZŠ v Stupave</t>
  </si>
  <si>
    <t>Radšej odbornú učebňu ako liečebňu</t>
  </si>
  <si>
    <t>Modernizácia vybavenia odborných učební v ZŠ Turzovka</t>
  </si>
  <si>
    <t>Modernizácia učební ZŠ M. R. Martákovej</t>
  </si>
  <si>
    <t>Nové učebne pre ZŠ Rozhanovce</t>
  </si>
  <si>
    <t>Zlepšenie technického stavu odborných učební a knižnice v Súkromnej základnej škole waldorfská, Bratislava</t>
  </si>
  <si>
    <t>Budovanie a zlepšenie technického vybavenia odborných učební a školskej knižnice v Základnej škole Horný Vadičov</t>
  </si>
  <si>
    <t>Mesto Tisovec</t>
  </si>
  <si>
    <t>Mestská časť Bratislava - Záhorská Bystrica</t>
  </si>
  <si>
    <t>Mesto Stupava</t>
  </si>
  <si>
    <t>Mestská časť Bratislava-Rusovce</t>
  </si>
  <si>
    <t>Mesto Turzovka</t>
  </si>
  <si>
    <t>Obec Rozhanovce</t>
  </si>
  <si>
    <t>Výchova k slobode</t>
  </si>
  <si>
    <t>Obec Horný Vadičov</t>
  </si>
  <si>
    <t>Dôvod zastavenia</t>
  </si>
  <si>
    <t>RIÚS NR</t>
  </si>
  <si>
    <t>neschválené</t>
  </si>
  <si>
    <t>RIÚS KE</t>
  </si>
  <si>
    <t>RIÚS TT</t>
  </si>
  <si>
    <t>RIÚS PO</t>
  </si>
  <si>
    <t>NFP302020K950</t>
  </si>
  <si>
    <t>Modernizácia odborných učební ZŠ Sekule</t>
  </si>
  <si>
    <t>Obec Sekule</t>
  </si>
  <si>
    <t>NFP302020L084</t>
  </si>
  <si>
    <t>„Škola blízka životu – ZŠ Obrancov mieru 884/23, Detva“</t>
  </si>
  <si>
    <t>NFP302020L103</t>
  </si>
  <si>
    <t>Budovanie a zlepšenie technického vybavenia učební v Spojenej škole v Dudinciach</t>
  </si>
  <si>
    <t>Mesto Dudince</t>
  </si>
  <si>
    <t>NFP302020L583</t>
  </si>
  <si>
    <t>Vytvorenie jazykovej učebne a dovybavenie IKT učebne v ZŠ na Ulici Vajanského v Lučenci</t>
  </si>
  <si>
    <t>NFP302020M148</t>
  </si>
  <si>
    <t>NFP302020M428</t>
  </si>
  <si>
    <t>Vybudovanie a zlepšenie technického stavu učební ZŠsMŠ Rakovec nad Ondavou 2</t>
  </si>
  <si>
    <t>Obec Rakovec nad Ondavou</t>
  </si>
  <si>
    <t>NFP302020M438</t>
  </si>
  <si>
    <t>Učíme sa pre život - vybudovanie polytechnickej učebne, učebne fyziky a školskej knižnice</t>
  </si>
  <si>
    <t>NFP302020M439</t>
  </si>
  <si>
    <t>Modernizácia technického vybavenia Základnej školy Dr. V. Clementisa Tisovec</t>
  </si>
  <si>
    <t>NFP302020M448</t>
  </si>
  <si>
    <t>Kvalitné vzdelanie a praktické zručnosti do života zo Základnej školy vo Vrbovom</t>
  </si>
  <si>
    <t>Mesto Vrbové</t>
  </si>
  <si>
    <t>NFP302020M466</t>
  </si>
  <si>
    <t>Zlepšenie technického vybavenia učební fyziky, chémie a polytechnickej výchovy v základnej škole Tatranská Lomnica</t>
  </si>
  <si>
    <t>Mesto Vysoké Tatry</t>
  </si>
  <si>
    <t>NFP302020M480</t>
  </si>
  <si>
    <t>NFP302020M489</t>
  </si>
  <si>
    <t>Vytvorenie polytechnickej učebne a jazykovej učebne v ZŠ s MŠ, Námestie Kubínyiho 6 v Lučenci</t>
  </si>
  <si>
    <t>NFP302020M499</t>
  </si>
  <si>
    <t>Zlepšenie technického vybavenia odborných učební v ZŠ Kupeckého</t>
  </si>
  <si>
    <t>Mesto Pezinok</t>
  </si>
  <si>
    <t>NFP302020M529</t>
  </si>
  <si>
    <t>NFP302020M533</t>
  </si>
  <si>
    <t>ESPRIT - Jazyková učebňa a knižnica</t>
  </si>
  <si>
    <t>Občianske združenie ESPRIT</t>
  </si>
  <si>
    <t>NFP302020M534</t>
  </si>
  <si>
    <t>NFP302020M536</t>
  </si>
  <si>
    <t>Polytechnická učebňa ZŠ Sibírska</t>
  </si>
  <si>
    <t>Mestská časť Bratislava- Nové Mesto</t>
  </si>
  <si>
    <t>NFP302020M541</t>
  </si>
  <si>
    <t>IKT učebňa ZŠ Jeséniova</t>
  </si>
  <si>
    <t>NFP302020M542</t>
  </si>
  <si>
    <t>Biologicko-chemická a jazyková učebňa ZŠ Riazanská</t>
  </si>
  <si>
    <t>NFP302020M585</t>
  </si>
  <si>
    <t>NFP302020M590</t>
  </si>
  <si>
    <t>Rekonštrukcia a vybavenie učební ZŠ Mojmírovce</t>
  </si>
  <si>
    <t>Obec Mojmírovce</t>
  </si>
  <si>
    <t>NFP302020M637</t>
  </si>
  <si>
    <t>NFP302020M669</t>
  </si>
  <si>
    <t>Odborné učebne pre Základnú školu Narnia</t>
  </si>
  <si>
    <t>Zbor cirkvi bratskej v Banskej Bystrici</t>
  </si>
  <si>
    <t>NFP302020M672</t>
  </si>
  <si>
    <t>Zlepšenie technického vybavenia jazykovej učebne v ZŠ Na bielenisku</t>
  </si>
  <si>
    <t>NFP302020M675</t>
  </si>
  <si>
    <t>Moderné metódy výučby v ZŠ Jesenské</t>
  </si>
  <si>
    <t>Obec Jesenské</t>
  </si>
  <si>
    <t>NFP302020M688</t>
  </si>
  <si>
    <t>Vybavenie IKT učebne - Základná škola s materskou školou v Kokave nad Rimavicou</t>
  </si>
  <si>
    <t>Obec Kokava nad Rimavicou</t>
  </si>
  <si>
    <t>NFP302020M707</t>
  </si>
  <si>
    <t>Zlepšenie kľúčových kompetencií žiakov na ZŠ Štítnik</t>
  </si>
  <si>
    <t>Obec Štítnik</t>
  </si>
  <si>
    <t>NFP302020M708</t>
  </si>
  <si>
    <t>Fyzikálna učebňa ZŠ Bzovík</t>
  </si>
  <si>
    <t>Obec Bzovík</t>
  </si>
  <si>
    <t>NFP302020M710</t>
  </si>
  <si>
    <t>NFP302020M719</t>
  </si>
  <si>
    <t>NFP302020M723</t>
  </si>
  <si>
    <t>Zriadenie polytechnickej učebne v ZŠ Veľké Ripňany</t>
  </si>
  <si>
    <t>Obec Veľké Ripňany</t>
  </si>
  <si>
    <t>NFP302020M725</t>
  </si>
  <si>
    <t>Obstaranie odborných učební na "Matejke"</t>
  </si>
  <si>
    <t>Mesto Liptovský Hrádok</t>
  </si>
  <si>
    <t>NFP302020M730</t>
  </si>
  <si>
    <t>Zlepšenie technického vybavenia knižnice a učebne IKT v ZŠ Hradná</t>
  </si>
  <si>
    <t>NFP302020M733</t>
  </si>
  <si>
    <t>NFP302020M734</t>
  </si>
  <si>
    <t>Zlepšenie technického vybavenia odborných učební na Základnej škole v Hybiach</t>
  </si>
  <si>
    <t>Obec Hybe</t>
  </si>
  <si>
    <t>Výzva: IROP-PO2-SC222-2016-13 - Budovanie a zlepšenie technického vybavenia jazykových učební, školských knižníc, odborných učební rôzneho druhu v základných školách (2. kolo)</t>
  </si>
  <si>
    <t>zostatok alokácie po 2. kole</t>
  </si>
  <si>
    <t>Alokácia po 1.kole</t>
  </si>
  <si>
    <t xml:space="preserve">zastavenie podľa § 20, ods. 1, písm. d) </t>
  </si>
  <si>
    <t>RIÚS BB</t>
  </si>
  <si>
    <t xml:space="preserve">zastavenie podľa § 20, ods. 1, písm. a) </t>
  </si>
  <si>
    <t xml:space="preserve">neschválenie § 19 ods. 9, písm. b) </t>
  </si>
  <si>
    <t>schválené</t>
  </si>
  <si>
    <t>NFP302020K478</t>
  </si>
  <si>
    <t>Budovanie a zlepšenie technického vybavenia odborných učební v Základnej škole mesta Šaštín-Stráže</t>
  </si>
  <si>
    <t>Mesto Šaštín-Stráže</t>
  </si>
  <si>
    <t>K478</t>
  </si>
  <si>
    <t>K950</t>
  </si>
  <si>
    <t>M448</t>
  </si>
  <si>
    <t>nesplnenie PPP (hodnotiace kritéria)</t>
  </si>
  <si>
    <t>neschválenie § 19 ods. 9, písm. b)</t>
  </si>
  <si>
    <t>2. kolo</t>
  </si>
  <si>
    <t>Spolu</t>
  </si>
  <si>
    <t>SCHVÁLENÉ ŽoNFP</t>
  </si>
  <si>
    <t xml:space="preserve"> Schválené NFP</t>
  </si>
  <si>
    <t>ZASTAVENÉ KONANIE</t>
  </si>
  <si>
    <t>Žiadané NFP</t>
  </si>
  <si>
    <t>Žiadané ERDF</t>
  </si>
  <si>
    <t>NESCHVÁLENÉ ŽoNFP</t>
  </si>
  <si>
    <t>IČO</t>
  </si>
  <si>
    <t>00310069</t>
  </si>
  <si>
    <t>00682101</t>
  </si>
  <si>
    <t>00313190</t>
  </si>
  <si>
    <t>00305383</t>
  </si>
  <si>
    <t>00308269</t>
  </si>
  <si>
    <t>00311286</t>
  </si>
  <si>
    <t>00315494</t>
  </si>
  <si>
    <t>00315231</t>
  </si>
  <si>
    <t>00315524</t>
  </si>
  <si>
    <t>00314030</t>
  </si>
  <si>
    <t>00314331</t>
  </si>
  <si>
    <t>00319805</t>
  </si>
  <si>
    <t>00319155</t>
  </si>
  <si>
    <t>00316181</t>
  </si>
  <si>
    <t>00319902</t>
  </si>
  <si>
    <t>00318833</t>
  </si>
  <si>
    <t>00316130</t>
  </si>
  <si>
    <t>00319767</t>
  </si>
  <si>
    <t>00326585</t>
  </si>
  <si>
    <t>00325708</t>
  </si>
  <si>
    <t>00328871</t>
  </si>
  <si>
    <t>00305081</t>
  </si>
  <si>
    <t>00304611</t>
  </si>
  <si>
    <t>00603317</t>
  </si>
  <si>
    <t>00604887</t>
  </si>
  <si>
    <t>00305022</t>
  </si>
  <si>
    <t>00324655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</si>
</sst>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theme="1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0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right"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11" fillId="7" borderId="2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vertical="center"/>
    </xf>
    <xf numFmtId="0" fontId="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 applyProtection="1">
      <alignment horizontal="center" vertical="center"/>
      <protection locked="0"/>
    </xf>
    <xf numFmtId="164" fontId="12" fillId="4" borderId="2" xfId="0" applyNumberFormat="1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/>
    </xf>
    <xf numFmtId="49" fontId="2" fillId="10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0" fillId="3" borderId="5" xfId="0" applyNumberFormat="1" applyFont="1" applyFill="1" applyBorder="1" applyAlignment="1" applyProtection="1">
      <alignment horizontal="center" vertical="center"/>
      <protection locked="0" hidden="1"/>
    </xf>
    <xf numFmtId="164" fontId="0" fillId="0" borderId="2" xfId="0" applyNumberFormat="1" applyFont="1" applyFill="1" applyBorder="1" applyAlignment="1" applyProtection="1">
      <alignment horizontal="center" vertical="center"/>
      <protection locked="0" hidden="1"/>
    </xf>
    <xf numFmtId="164" fontId="4" fillId="3" borderId="5" xfId="0" applyNumberFormat="1" applyFont="1" applyFill="1" applyBorder="1" applyAlignment="1" applyProtection="1">
      <alignment horizontal="center" vertical="center"/>
      <protection locked="0" hidden="1"/>
    </xf>
    <xf numFmtId="49" fontId="2" fillId="10" borderId="5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 applyProtection="1">
      <alignment horizontal="right" vertical="center"/>
      <protection locked="0" hidden="1"/>
    </xf>
    <xf numFmtId="164" fontId="0" fillId="0" borderId="5" xfId="0" applyNumberFormat="1" applyFont="1" applyFill="1" applyBorder="1" applyAlignment="1" applyProtection="1">
      <alignment horizontal="center" vertical="center"/>
      <protection locked="0" hidden="1"/>
    </xf>
    <xf numFmtId="164" fontId="4" fillId="0" borderId="5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2" fillId="9" borderId="0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2" fillId="5" borderId="0" xfId="0" applyNumberFormat="1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2" fillId="8" borderId="2" xfId="0" applyNumberFormat="1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1"/>
    <cellStyle name="Normálne 2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44"/>
  <sheetViews>
    <sheetView zoomScaleNormal="100" workbookViewId="0">
      <selection activeCell="F18" sqref="F18"/>
    </sheetView>
  </sheetViews>
  <sheetFormatPr defaultColWidth="9.140625" defaultRowHeight="15.75" x14ac:dyDescent="0.25"/>
  <cols>
    <col min="1" max="1" width="15.140625" style="1" customWidth="1"/>
    <col min="2" max="2" width="7.85546875" style="1" customWidth="1"/>
    <col min="3" max="3" width="18.7109375" style="1" customWidth="1"/>
    <col min="4" max="4" width="41.140625" style="1" customWidth="1"/>
    <col min="5" max="6" width="14.7109375" style="1" customWidth="1"/>
    <col min="7" max="7" width="15.85546875" style="4" customWidth="1"/>
    <col min="8" max="8" width="16.7109375" style="4" customWidth="1"/>
    <col min="9" max="9" width="19.85546875" style="4" customWidth="1"/>
    <col min="10" max="10" width="23.7109375" style="1" customWidth="1"/>
    <col min="11" max="11" width="7.85546875" style="1" customWidth="1"/>
    <col min="12" max="12" width="26.85546875" style="1" customWidth="1"/>
    <col min="13" max="13" width="14.5703125" style="1" customWidth="1"/>
    <col min="14" max="14" width="13.28515625" style="1" customWidth="1"/>
    <col min="15" max="16384" width="9.140625" style="1"/>
  </cols>
  <sheetData>
    <row r="1" spans="1:104" ht="54.75" customHeight="1" x14ac:dyDescent="0.25">
      <c r="A1" s="79" t="s">
        <v>123</v>
      </c>
      <c r="B1" s="79"/>
      <c r="C1" s="79"/>
      <c r="D1" s="79"/>
      <c r="E1" s="79"/>
      <c r="F1" s="79"/>
      <c r="G1" s="79"/>
      <c r="H1" s="79"/>
      <c r="I1" s="79"/>
      <c r="J1" s="79"/>
    </row>
    <row r="2" spans="1:104" x14ac:dyDescent="0.25">
      <c r="A2" s="83" t="s">
        <v>146</v>
      </c>
      <c r="B2" s="83"/>
      <c r="E2" s="4"/>
      <c r="F2" s="4"/>
      <c r="G2" s="1"/>
      <c r="H2" s="1"/>
      <c r="I2" s="1"/>
      <c r="K2" s="15"/>
    </row>
    <row r="3" spans="1:104" x14ac:dyDescent="0.25">
      <c r="A3" s="2" t="s">
        <v>43</v>
      </c>
      <c r="B3" s="57" t="s">
        <v>0</v>
      </c>
      <c r="C3" s="57" t="s">
        <v>1</v>
      </c>
      <c r="D3" s="57" t="s">
        <v>2</v>
      </c>
      <c r="E3" s="57" t="s">
        <v>3</v>
      </c>
      <c r="F3" s="57" t="s">
        <v>147</v>
      </c>
      <c r="G3" s="57" t="s">
        <v>4</v>
      </c>
      <c r="H3" s="57" t="s">
        <v>144</v>
      </c>
      <c r="I3" s="57" t="s">
        <v>145</v>
      </c>
      <c r="J3" s="57" t="s">
        <v>10</v>
      </c>
    </row>
    <row r="4" spans="1:104" s="7" customFormat="1" ht="52.5" customHeight="1" x14ac:dyDescent="0.25">
      <c r="A4" s="80" t="s">
        <v>11</v>
      </c>
      <c r="B4" s="30" t="s">
        <v>139</v>
      </c>
      <c r="C4" s="31" t="s">
        <v>131</v>
      </c>
      <c r="D4" s="30" t="s">
        <v>132</v>
      </c>
      <c r="E4" s="30" t="s">
        <v>133</v>
      </c>
      <c r="F4" s="14" t="s">
        <v>148</v>
      </c>
      <c r="G4" s="51">
        <v>82065.61</v>
      </c>
      <c r="H4" s="35">
        <v>77962.33</v>
      </c>
      <c r="I4" s="35">
        <f>ROUND(G4*0.85,2)</f>
        <v>69755.77</v>
      </c>
      <c r="J4" s="30" t="s">
        <v>129</v>
      </c>
      <c r="L4" s="71"/>
      <c r="M4"/>
      <c r="N4"/>
      <c r="O4"/>
    </row>
    <row r="5" spans="1:104" ht="27" customHeight="1" x14ac:dyDescent="0.25">
      <c r="A5" s="81"/>
      <c r="B5" s="30" t="s">
        <v>139</v>
      </c>
      <c r="C5" s="14" t="s">
        <v>45</v>
      </c>
      <c r="D5" s="32" t="s">
        <v>46</v>
      </c>
      <c r="E5" s="32" t="s">
        <v>47</v>
      </c>
      <c r="F5" s="14" t="s">
        <v>149</v>
      </c>
      <c r="G5" s="40">
        <v>136120.85999999999</v>
      </c>
      <c r="H5" s="35">
        <v>129314.82</v>
      </c>
      <c r="I5" s="35">
        <f>ROUND(G5*0.85,2)</f>
        <v>115702.73</v>
      </c>
      <c r="J5" s="32" t="s">
        <v>129</v>
      </c>
      <c r="L5" s="71"/>
      <c r="M5"/>
      <c r="N5"/>
      <c r="O5"/>
      <c r="P5"/>
    </row>
    <row r="6" spans="1:104" ht="34.5" customHeight="1" x14ac:dyDescent="0.25">
      <c r="A6" s="82"/>
      <c r="B6" s="30" t="s">
        <v>139</v>
      </c>
      <c r="C6" s="14" t="s">
        <v>63</v>
      </c>
      <c r="D6" s="32" t="s">
        <v>64</v>
      </c>
      <c r="E6" s="32" t="s">
        <v>65</v>
      </c>
      <c r="F6" s="14" t="s">
        <v>150</v>
      </c>
      <c r="G6" s="40">
        <v>108337.18</v>
      </c>
      <c r="H6" s="35">
        <v>102920.32000000001</v>
      </c>
      <c r="I6" s="35">
        <f>ROUND(G6*0.85,2)</f>
        <v>92086.6</v>
      </c>
      <c r="J6" s="32" t="s">
        <v>129</v>
      </c>
      <c r="L6" s="71"/>
      <c r="M6"/>
      <c r="N6"/>
      <c r="O6"/>
    </row>
    <row r="7" spans="1:104" ht="21" customHeight="1" x14ac:dyDescent="0.25">
      <c r="A7" s="78" t="s">
        <v>7</v>
      </c>
      <c r="B7" s="78"/>
      <c r="C7" s="78"/>
      <c r="D7" s="78"/>
      <c r="E7" s="78"/>
      <c r="F7" s="73"/>
      <c r="G7" s="36">
        <f>SUM(G4:G6)</f>
        <v>326523.64999999997</v>
      </c>
      <c r="H7" s="36">
        <f t="shared" ref="H7:I7" si="0">SUM(H4:H6)</f>
        <v>310197.47000000003</v>
      </c>
      <c r="I7" s="36">
        <f t="shared" si="0"/>
        <v>277545.09999999998</v>
      </c>
      <c r="J7" s="32"/>
      <c r="L7" s="71"/>
    </row>
    <row r="8" spans="1:104" s="5" customFormat="1" x14ac:dyDescent="0.25">
      <c r="G8" s="6"/>
      <c r="H8" s="6"/>
      <c r="I8" s="6"/>
      <c r="L8" s="71"/>
    </row>
    <row r="9" spans="1:104" customFormat="1" x14ac:dyDescent="0.25">
      <c r="A9" s="46" t="s">
        <v>143</v>
      </c>
      <c r="B9" s="46"/>
      <c r="C9" s="28"/>
      <c r="D9" s="28"/>
      <c r="E9" s="28"/>
      <c r="F9" s="28"/>
      <c r="G9" s="29"/>
      <c r="H9" s="29"/>
      <c r="I9" s="28"/>
      <c r="J9" s="47"/>
      <c r="K9" s="47"/>
      <c r="L9" s="71"/>
      <c r="M9" s="47"/>
    </row>
    <row r="10" spans="1:104" x14ac:dyDescent="0.25">
      <c r="A10" s="2" t="s">
        <v>43</v>
      </c>
      <c r="B10" s="48" t="s">
        <v>0</v>
      </c>
      <c r="C10" s="48" t="s">
        <v>1</v>
      </c>
      <c r="D10" s="48" t="s">
        <v>2</v>
      </c>
      <c r="E10" s="48" t="s">
        <v>3</v>
      </c>
      <c r="F10" s="48" t="s">
        <v>147</v>
      </c>
      <c r="G10" s="48" t="s">
        <v>4</v>
      </c>
      <c r="H10" s="48" t="s">
        <v>144</v>
      </c>
      <c r="I10" s="48" t="s">
        <v>145</v>
      </c>
      <c r="J10" s="48" t="s">
        <v>39</v>
      </c>
      <c r="L10" s="71"/>
    </row>
    <row r="11" spans="1:104" ht="60" x14ac:dyDescent="0.25">
      <c r="A11" s="69" t="s">
        <v>8</v>
      </c>
      <c r="B11" s="30" t="s">
        <v>139</v>
      </c>
      <c r="C11" s="14" t="s">
        <v>75</v>
      </c>
      <c r="D11" s="32" t="s">
        <v>17</v>
      </c>
      <c r="E11" s="70" t="s">
        <v>21</v>
      </c>
      <c r="F11" s="32" t="s">
        <v>151</v>
      </c>
      <c r="G11" s="40">
        <v>106414.48</v>
      </c>
      <c r="H11" s="66">
        <f>ROUND(G11*0.95,2)</f>
        <v>101093.75999999999</v>
      </c>
      <c r="I11" s="40">
        <f>ROUND(G11*0.85,2)</f>
        <v>90452.31</v>
      </c>
      <c r="J11" s="32" t="s">
        <v>126</v>
      </c>
      <c r="L11" s="71"/>
      <c r="M11"/>
      <c r="N11"/>
      <c r="O11"/>
    </row>
    <row r="12" spans="1:104" s="18" customFormat="1" ht="21" customHeight="1" x14ac:dyDescent="0.25">
      <c r="A12" s="78" t="s">
        <v>7</v>
      </c>
      <c r="B12" s="78"/>
      <c r="C12" s="78"/>
      <c r="D12" s="78"/>
      <c r="E12" s="78"/>
      <c r="F12" s="73"/>
      <c r="G12" s="36">
        <f>SUM(G11:G11)</f>
        <v>106414.48</v>
      </c>
      <c r="H12" s="36">
        <f>SUM(H11:H11)</f>
        <v>101093.75999999999</v>
      </c>
      <c r="I12" s="36">
        <f>SUM(I11:I11)</f>
        <v>90452.31</v>
      </c>
      <c r="J12" s="32"/>
      <c r="K12" s="1"/>
      <c r="L12" s="5"/>
      <c r="M12" s="1"/>
      <c r="N12" s="1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x14ac:dyDescent="0.25"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x14ac:dyDescent="0.25"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x14ac:dyDescent="0.25"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x14ac:dyDescent="0.25"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x14ac:dyDescent="0.25"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x14ac:dyDescent="0.25"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s="18" customFormat="1" x14ac:dyDescent="0.25">
      <c r="A19" s="1"/>
      <c r="B19" s="1"/>
      <c r="C19" s="8"/>
      <c r="D19" s="9"/>
      <c r="E19" s="9"/>
      <c r="F19" s="9"/>
      <c r="G19" s="9"/>
      <c r="H19" s="11"/>
      <c r="I19" s="12"/>
      <c r="J19" s="1"/>
      <c r="K19" s="1"/>
      <c r="L19" s="1"/>
      <c r="M19" s="1"/>
      <c r="N19" s="1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s="18" customFormat="1" x14ac:dyDescent="0.25">
      <c r="A20" s="1"/>
      <c r="B20" s="1"/>
      <c r="C20" s="8"/>
      <c r="D20" s="9"/>
      <c r="E20" s="9"/>
      <c r="F20" s="9"/>
      <c r="G20" s="9"/>
      <c r="H20" s="10"/>
      <c r="I20" s="12"/>
      <c r="J20" s="1"/>
      <c r="K20" s="1"/>
      <c r="L20" s="1"/>
      <c r="M20" s="1"/>
      <c r="N20" s="1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s="18" customFormat="1" x14ac:dyDescent="0.25">
      <c r="A21" s="1"/>
      <c r="B21" s="1"/>
      <c r="C21" s="8"/>
      <c r="D21" s="9"/>
      <c r="E21" s="9"/>
      <c r="F21" s="9"/>
      <c r="G21" s="9"/>
      <c r="H21" s="10"/>
      <c r="I21" s="12"/>
      <c r="J21" s="1"/>
      <c r="K21" s="1"/>
      <c r="L21" s="1"/>
      <c r="M21" s="1"/>
      <c r="N21" s="1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s="18" customFormat="1" x14ac:dyDescent="0.25">
      <c r="A22" s="1"/>
      <c r="B22" s="1"/>
      <c r="C22" s="8"/>
      <c r="D22" s="9"/>
      <c r="E22" s="9"/>
      <c r="F22" s="9"/>
      <c r="G22" s="9"/>
      <c r="H22" s="10"/>
      <c r="I22" s="12"/>
      <c r="J22" s="1"/>
      <c r="K22" s="1"/>
      <c r="L22" s="1"/>
      <c r="M22" s="1"/>
      <c r="N22" s="1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s="18" customFormat="1" x14ac:dyDescent="0.25">
      <c r="A23" s="1"/>
      <c r="B23" s="1"/>
      <c r="C23" s="5"/>
      <c r="D23" s="5"/>
      <c r="E23" s="5"/>
      <c r="F23" s="5"/>
      <c r="G23" s="6"/>
      <c r="H23" s="6"/>
      <c r="I23" s="6"/>
      <c r="J23" s="1"/>
      <c r="K23" s="1"/>
      <c r="L23" s="1"/>
      <c r="M23" s="1"/>
      <c r="N23" s="1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41" spans="7:9" x14ac:dyDescent="0.25">
      <c r="G41" s="27" t="s">
        <v>134</v>
      </c>
      <c r="H41" s="24">
        <v>82065.61</v>
      </c>
      <c r="I41" s="25">
        <v>77962.33</v>
      </c>
    </row>
    <row r="42" spans="7:9" x14ac:dyDescent="0.25">
      <c r="G42" s="27" t="s">
        <v>135</v>
      </c>
      <c r="H42" s="24">
        <v>136120.85999999999</v>
      </c>
      <c r="I42" s="25">
        <v>129314.82</v>
      </c>
    </row>
    <row r="43" spans="7:9" x14ac:dyDescent="0.25">
      <c r="G43" s="27" t="s">
        <v>136</v>
      </c>
      <c r="H43" s="24">
        <v>106096.3</v>
      </c>
      <c r="I43" s="25">
        <v>100791.48</v>
      </c>
    </row>
    <row r="44" spans="7:9" x14ac:dyDescent="0.25">
      <c r="H44" s="26">
        <f t="shared" ref="H44:I44" si="1">SUM(H41:H43)</f>
        <v>324282.76999999996</v>
      </c>
      <c r="I44" s="26">
        <f t="shared" si="1"/>
        <v>308068.63</v>
      </c>
    </row>
  </sheetData>
  <mergeCells count="5">
    <mergeCell ref="A7:E7"/>
    <mergeCell ref="A12:E12"/>
    <mergeCell ref="A1:J1"/>
    <mergeCell ref="A4:A6"/>
    <mergeCell ref="A2:B2"/>
  </mergeCells>
  <pageMargins left="0.23622047244094491" right="0.23622047244094491" top="0.74803149606299213" bottom="0.74803149606299213" header="0.31496062992125984" footer="0.31496062992125984"/>
  <pageSetup paperSize="9" scale="39" orientation="landscape" r:id="rId1"/>
  <rowBreaks count="1" manualBreakCount="1">
    <brk id="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Normal="100" workbookViewId="0">
      <selection activeCell="F9" sqref="F9"/>
    </sheetView>
  </sheetViews>
  <sheetFormatPr defaultColWidth="9.140625" defaultRowHeight="15.75" x14ac:dyDescent="0.25"/>
  <cols>
    <col min="1" max="1" width="15.5703125" style="1" customWidth="1"/>
    <col min="2" max="2" width="8.85546875" style="1" customWidth="1"/>
    <col min="3" max="3" width="18.140625" style="1" customWidth="1"/>
    <col min="4" max="4" width="40.7109375" style="1" customWidth="1"/>
    <col min="5" max="6" width="21.5703125" style="1" customWidth="1"/>
    <col min="7" max="7" width="15.85546875" style="4" customWidth="1"/>
    <col min="8" max="8" width="14.7109375" style="4" customWidth="1"/>
    <col min="9" max="9" width="15.42578125" style="4" customWidth="1"/>
    <col min="10" max="10" width="22.85546875" style="1" customWidth="1"/>
    <col min="11" max="11" width="9.140625" style="1"/>
    <col min="12" max="12" width="11.7109375" style="1" bestFit="1" customWidth="1"/>
    <col min="13" max="16384" width="9.140625" style="1"/>
  </cols>
  <sheetData>
    <row r="1" spans="1:15" ht="57.6" customHeight="1" x14ac:dyDescent="0.25">
      <c r="A1" s="79" t="s">
        <v>123</v>
      </c>
      <c r="B1" s="79"/>
      <c r="C1" s="79"/>
      <c r="D1" s="79"/>
      <c r="E1" s="79"/>
      <c r="F1" s="79"/>
      <c r="G1" s="79"/>
      <c r="H1" s="79"/>
      <c r="I1" s="79"/>
      <c r="J1" s="79"/>
    </row>
    <row r="2" spans="1:15" x14ac:dyDescent="0.25">
      <c r="A2" s="83" t="s">
        <v>146</v>
      </c>
      <c r="B2" s="83"/>
      <c r="E2" s="4"/>
      <c r="F2" s="4"/>
      <c r="G2" s="1"/>
      <c r="H2" s="1"/>
      <c r="I2" s="1"/>
      <c r="K2" s="15"/>
    </row>
    <row r="3" spans="1:15" x14ac:dyDescent="0.25">
      <c r="A3" s="2" t="s">
        <v>40</v>
      </c>
      <c r="B3" s="57" t="s">
        <v>0</v>
      </c>
      <c r="C3" s="57" t="s">
        <v>1</v>
      </c>
      <c r="D3" s="57" t="s">
        <v>2</v>
      </c>
      <c r="E3" s="57" t="s">
        <v>3</v>
      </c>
      <c r="F3" s="57" t="s">
        <v>147</v>
      </c>
      <c r="G3" s="57" t="s">
        <v>4</v>
      </c>
      <c r="H3" s="57" t="s">
        <v>144</v>
      </c>
      <c r="I3" s="57" t="s">
        <v>145</v>
      </c>
      <c r="J3" s="57" t="s">
        <v>10</v>
      </c>
    </row>
    <row r="4" spans="1:15" ht="30" x14ac:dyDescent="0.25">
      <c r="A4" s="49" t="s">
        <v>11</v>
      </c>
      <c r="B4" s="30" t="s">
        <v>139</v>
      </c>
      <c r="C4" s="67" t="s">
        <v>88</v>
      </c>
      <c r="D4" s="68" t="s">
        <v>89</v>
      </c>
      <c r="E4" s="67" t="s">
        <v>90</v>
      </c>
      <c r="F4" s="68" t="s">
        <v>152</v>
      </c>
      <c r="G4" s="41">
        <v>185064.42</v>
      </c>
      <c r="H4" s="41">
        <f>G4*0.95</f>
        <v>175811.19899999999</v>
      </c>
      <c r="I4" s="41">
        <f>G4*0.85</f>
        <v>157304.75700000001</v>
      </c>
      <c r="J4" s="68" t="s">
        <v>129</v>
      </c>
      <c r="L4" s="71"/>
      <c r="M4"/>
      <c r="N4"/>
      <c r="O4"/>
    </row>
    <row r="5" spans="1:15" x14ac:dyDescent="0.25">
      <c r="A5" s="78" t="s">
        <v>7</v>
      </c>
      <c r="B5" s="78"/>
      <c r="C5" s="78"/>
      <c r="D5" s="78"/>
      <c r="E5" s="78"/>
      <c r="F5" s="73"/>
      <c r="G5" s="36">
        <f>SUM(G4:G4)</f>
        <v>185064.42</v>
      </c>
      <c r="H5" s="36">
        <f>SUM(H4:H4)</f>
        <v>175811.19899999999</v>
      </c>
      <c r="I5" s="36">
        <f>SUM(I4:I4)</f>
        <v>157304.75700000001</v>
      </c>
      <c r="J5" s="32"/>
      <c r="L5" s="71"/>
    </row>
    <row r="6" spans="1:15" s="5" customFormat="1" x14ac:dyDescent="0.25">
      <c r="G6" s="6"/>
      <c r="H6" s="6"/>
      <c r="I6" s="6"/>
      <c r="L6" s="71"/>
    </row>
    <row r="7" spans="1:15" customFormat="1" x14ac:dyDescent="0.25">
      <c r="A7" s="46" t="s">
        <v>143</v>
      </c>
      <c r="B7" s="46"/>
      <c r="C7" s="28"/>
      <c r="D7" s="28"/>
      <c r="E7" s="28"/>
      <c r="F7" s="28"/>
      <c r="G7" s="29"/>
      <c r="H7" s="29"/>
      <c r="I7" s="28"/>
      <c r="J7" s="47"/>
      <c r="K7" s="47"/>
      <c r="L7" s="71"/>
      <c r="M7" s="47"/>
    </row>
    <row r="8" spans="1:15" x14ac:dyDescent="0.25">
      <c r="A8" s="2" t="s">
        <v>40</v>
      </c>
      <c r="B8" s="48" t="s">
        <v>0</v>
      </c>
      <c r="C8" s="48" t="s">
        <v>1</v>
      </c>
      <c r="D8" s="48" t="s">
        <v>2</v>
      </c>
      <c r="E8" s="48" t="s">
        <v>3</v>
      </c>
      <c r="F8" s="48" t="s">
        <v>147</v>
      </c>
      <c r="G8" s="48" t="s">
        <v>4</v>
      </c>
      <c r="H8" s="48" t="s">
        <v>144</v>
      </c>
      <c r="I8" s="48" t="s">
        <v>145</v>
      </c>
      <c r="J8" s="48" t="s">
        <v>39</v>
      </c>
      <c r="L8" s="71"/>
    </row>
    <row r="9" spans="1:15" ht="30" x14ac:dyDescent="0.25">
      <c r="A9" s="49" t="s">
        <v>8</v>
      </c>
      <c r="B9" s="30" t="s">
        <v>139</v>
      </c>
      <c r="C9" s="14" t="s">
        <v>111</v>
      </c>
      <c r="D9" s="32" t="s">
        <v>112</v>
      </c>
      <c r="E9" s="32" t="s">
        <v>113</v>
      </c>
      <c r="F9" s="14" t="s">
        <v>153</v>
      </c>
      <c r="G9" s="40">
        <v>58339.199999999997</v>
      </c>
      <c r="H9" s="66">
        <f>ROUND(G9*0.95,2)</f>
        <v>55422.239999999998</v>
      </c>
      <c r="I9" s="40">
        <f>ROUND(G9*0.85,2)</f>
        <v>49588.32</v>
      </c>
      <c r="J9" s="32" t="s">
        <v>126</v>
      </c>
      <c r="L9" s="71"/>
      <c r="M9"/>
      <c r="N9"/>
      <c r="O9"/>
    </row>
    <row r="10" spans="1:15" x14ac:dyDescent="0.25">
      <c r="A10" s="84" t="s">
        <v>7</v>
      </c>
      <c r="B10" s="85"/>
      <c r="C10" s="85"/>
      <c r="D10" s="85"/>
      <c r="E10" s="85"/>
      <c r="F10" s="75"/>
      <c r="G10" s="36">
        <f>SUM(G9:G9)</f>
        <v>58339.199999999997</v>
      </c>
      <c r="H10" s="36">
        <f>SUM(H9:H9)</f>
        <v>55422.239999999998</v>
      </c>
      <c r="I10" s="36">
        <f>SUM(I9:I9)</f>
        <v>49588.32</v>
      </c>
      <c r="J10" s="32"/>
      <c r="L10" s="71"/>
    </row>
  </sheetData>
  <mergeCells count="4">
    <mergeCell ref="A10:E10"/>
    <mergeCell ref="A5:E5"/>
    <mergeCell ref="A1:J1"/>
    <mergeCell ref="A2:B2"/>
  </mergeCells>
  <pageMargins left="0.25" right="0.25" top="0.75" bottom="0.75" header="0.3" footer="0.3"/>
  <pageSetup paperSize="9" scale="42" orientation="landscape" r:id="rId1"/>
  <rowBreaks count="2" manualBreakCount="2">
    <brk id="1" max="17" man="1"/>
    <brk id="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Normal="100" workbookViewId="0">
      <selection activeCell="F17" sqref="F17"/>
    </sheetView>
  </sheetViews>
  <sheetFormatPr defaultColWidth="9.140625" defaultRowHeight="15.75" x14ac:dyDescent="0.25"/>
  <cols>
    <col min="1" max="1" width="15.5703125" style="1" customWidth="1"/>
    <col min="2" max="2" width="10.28515625" style="1" customWidth="1"/>
    <col min="3" max="3" width="18.42578125" style="1" customWidth="1"/>
    <col min="4" max="4" width="40.7109375" style="1" customWidth="1"/>
    <col min="5" max="6" width="21.5703125" style="1" customWidth="1"/>
    <col min="7" max="7" width="15.85546875" style="4" customWidth="1"/>
    <col min="8" max="8" width="14.7109375" style="4" customWidth="1"/>
    <col min="9" max="9" width="15.42578125" style="4" customWidth="1"/>
    <col min="10" max="10" width="23.28515625" style="1" customWidth="1"/>
    <col min="11" max="11" width="9.140625" style="1"/>
    <col min="12" max="12" width="11.85546875" style="1" bestFit="1" customWidth="1"/>
    <col min="13" max="16384" width="9.140625" style="1"/>
  </cols>
  <sheetData>
    <row r="1" spans="1:15" ht="46.5" customHeight="1" x14ac:dyDescent="0.25">
      <c r="A1" s="79" t="s">
        <v>123</v>
      </c>
      <c r="B1" s="79"/>
      <c r="C1" s="79"/>
      <c r="D1" s="79"/>
      <c r="E1" s="79"/>
      <c r="F1" s="79"/>
      <c r="G1" s="79"/>
      <c r="H1" s="79"/>
      <c r="I1" s="79"/>
      <c r="J1" s="79"/>
    </row>
    <row r="2" spans="1:15" x14ac:dyDescent="0.25">
      <c r="A2" s="83" t="s">
        <v>146</v>
      </c>
      <c r="B2" s="83"/>
      <c r="E2" s="4"/>
      <c r="F2" s="4"/>
      <c r="G2" s="1"/>
      <c r="H2" s="1"/>
      <c r="I2" s="1"/>
      <c r="K2" s="15"/>
    </row>
    <row r="3" spans="1:15" x14ac:dyDescent="0.25">
      <c r="A3" s="2" t="s">
        <v>16</v>
      </c>
      <c r="B3" s="57" t="s">
        <v>0</v>
      </c>
      <c r="C3" s="57" t="s">
        <v>1</v>
      </c>
      <c r="D3" s="57" t="s">
        <v>2</v>
      </c>
      <c r="E3" s="57" t="s">
        <v>3</v>
      </c>
      <c r="F3" s="57" t="s">
        <v>147</v>
      </c>
      <c r="G3" s="57" t="s">
        <v>4</v>
      </c>
      <c r="H3" s="57" t="s">
        <v>144</v>
      </c>
      <c r="I3" s="57" t="s">
        <v>145</v>
      </c>
      <c r="J3" s="57" t="s">
        <v>10</v>
      </c>
    </row>
    <row r="4" spans="1:15" ht="30" x14ac:dyDescent="0.25">
      <c r="A4" s="80" t="s">
        <v>11</v>
      </c>
      <c r="B4" s="30" t="s">
        <v>139</v>
      </c>
      <c r="C4" s="14" t="s">
        <v>114</v>
      </c>
      <c r="D4" s="32" t="s">
        <v>115</v>
      </c>
      <c r="E4" s="32" t="s">
        <v>116</v>
      </c>
      <c r="F4" s="14" t="s">
        <v>154</v>
      </c>
      <c r="G4" s="40">
        <v>74409.119999999995</v>
      </c>
      <c r="H4" s="35">
        <f>G4*0.95</f>
        <v>70688.66399999999</v>
      </c>
      <c r="I4" s="35">
        <f>G4*0.85</f>
        <v>63247.751999999993</v>
      </c>
      <c r="J4" s="32" t="s">
        <v>129</v>
      </c>
      <c r="L4" s="71"/>
      <c r="M4"/>
      <c r="N4"/>
      <c r="O4"/>
    </row>
    <row r="5" spans="1:15" ht="30" x14ac:dyDescent="0.25">
      <c r="A5" s="81"/>
      <c r="B5" s="30" t="s">
        <v>139</v>
      </c>
      <c r="C5" s="14" t="s">
        <v>117</v>
      </c>
      <c r="D5" s="32" t="s">
        <v>118</v>
      </c>
      <c r="E5" s="32" t="s">
        <v>116</v>
      </c>
      <c r="F5" s="14" t="s">
        <v>154</v>
      </c>
      <c r="G5" s="40">
        <v>50251.64</v>
      </c>
      <c r="H5" s="35">
        <f t="shared" ref="H5:H7" si="0">G5*0.95</f>
        <v>47739.057999999997</v>
      </c>
      <c r="I5" s="35">
        <f t="shared" ref="I5:I7" si="1">G5*0.85</f>
        <v>42713.894</v>
      </c>
      <c r="J5" s="32" t="s">
        <v>129</v>
      </c>
      <c r="L5" s="71"/>
      <c r="M5"/>
      <c r="N5"/>
      <c r="O5"/>
    </row>
    <row r="6" spans="1:15" ht="45" x14ac:dyDescent="0.25">
      <c r="A6" s="81"/>
      <c r="B6" s="30" t="s">
        <v>139</v>
      </c>
      <c r="C6" s="14" t="s">
        <v>120</v>
      </c>
      <c r="D6" s="32" t="s">
        <v>121</v>
      </c>
      <c r="E6" s="32" t="s">
        <v>122</v>
      </c>
      <c r="F6" s="14" t="s">
        <v>155</v>
      </c>
      <c r="G6" s="40">
        <v>140312.34</v>
      </c>
      <c r="H6" s="35">
        <f t="shared" si="0"/>
        <v>133296.723</v>
      </c>
      <c r="I6" s="35">
        <f t="shared" si="1"/>
        <v>119265.48899999999</v>
      </c>
      <c r="J6" s="32" t="s">
        <v>129</v>
      </c>
      <c r="L6" s="71"/>
      <c r="M6"/>
      <c r="N6"/>
      <c r="O6"/>
    </row>
    <row r="7" spans="1:15" ht="30" x14ac:dyDescent="0.25">
      <c r="A7" s="82"/>
      <c r="B7" s="30" t="s">
        <v>139</v>
      </c>
      <c r="C7" s="14" t="s">
        <v>79</v>
      </c>
      <c r="D7" s="32" t="s">
        <v>27</v>
      </c>
      <c r="E7" s="32" t="s">
        <v>9</v>
      </c>
      <c r="F7" s="14" t="s">
        <v>156</v>
      </c>
      <c r="G7" s="40">
        <v>76194.740000000005</v>
      </c>
      <c r="H7" s="35">
        <f t="shared" si="0"/>
        <v>72385.002999999997</v>
      </c>
      <c r="I7" s="35">
        <f t="shared" si="1"/>
        <v>64765.529000000002</v>
      </c>
      <c r="J7" s="32" t="s">
        <v>129</v>
      </c>
      <c r="L7" s="71"/>
      <c r="M7"/>
      <c r="N7"/>
      <c r="O7"/>
    </row>
    <row r="8" spans="1:15" x14ac:dyDescent="0.25">
      <c r="A8" s="78" t="s">
        <v>7</v>
      </c>
      <c r="B8" s="78"/>
      <c r="C8" s="78"/>
      <c r="D8" s="78"/>
      <c r="E8" s="78"/>
      <c r="F8" s="73"/>
      <c r="G8" s="36">
        <f>SUM(G4:G7)</f>
        <v>341167.83999999997</v>
      </c>
      <c r="H8" s="36">
        <f>SUM(H4:H7)</f>
        <v>324109.44799999997</v>
      </c>
      <c r="I8" s="36">
        <f>SUM(I4:I7)</f>
        <v>289992.66399999999</v>
      </c>
      <c r="J8" s="32"/>
      <c r="L8" s="71"/>
    </row>
    <row r="9" spans="1:15" x14ac:dyDescent="0.25">
      <c r="L9" s="71"/>
    </row>
    <row r="10" spans="1:15" customFormat="1" x14ac:dyDescent="0.25">
      <c r="A10" s="46" t="s">
        <v>143</v>
      </c>
      <c r="B10" s="46"/>
      <c r="C10" s="28"/>
      <c r="D10" s="28"/>
      <c r="E10" s="28"/>
      <c r="F10" s="28"/>
      <c r="G10" s="29"/>
      <c r="H10" s="29"/>
      <c r="I10" s="28"/>
      <c r="J10" s="47"/>
      <c r="K10" s="47"/>
      <c r="L10" s="71"/>
      <c r="M10" s="47"/>
    </row>
    <row r="11" spans="1:15" x14ac:dyDescent="0.25">
      <c r="A11" s="2" t="s">
        <v>16</v>
      </c>
      <c r="B11" s="48" t="s">
        <v>0</v>
      </c>
      <c r="C11" s="48" t="s">
        <v>1</v>
      </c>
      <c r="D11" s="48" t="s">
        <v>2</v>
      </c>
      <c r="E11" s="48" t="s">
        <v>3</v>
      </c>
      <c r="F11" s="48" t="s">
        <v>147</v>
      </c>
      <c r="G11" s="48" t="s">
        <v>4</v>
      </c>
      <c r="H11" s="48" t="s">
        <v>144</v>
      </c>
      <c r="I11" s="48" t="s">
        <v>145</v>
      </c>
      <c r="J11" s="48" t="s">
        <v>39</v>
      </c>
      <c r="L11" s="71"/>
    </row>
    <row r="12" spans="1:15" ht="54.75" customHeight="1" x14ac:dyDescent="0.25">
      <c r="A12" s="86" t="s">
        <v>8</v>
      </c>
      <c r="B12" s="30" t="s">
        <v>139</v>
      </c>
      <c r="C12" s="14" t="s">
        <v>55</v>
      </c>
      <c r="D12" s="32" t="s">
        <v>30</v>
      </c>
      <c r="E12" s="32" t="s">
        <v>38</v>
      </c>
      <c r="F12" s="32" t="s">
        <v>157</v>
      </c>
      <c r="G12" s="40">
        <v>133537.62</v>
      </c>
      <c r="H12" s="66">
        <f>ROUND(G12*0.95,2)</f>
        <v>126860.74</v>
      </c>
      <c r="I12" s="40">
        <f>ROUND(G12*0.85,2)</f>
        <v>113506.98</v>
      </c>
      <c r="J12" s="32" t="s">
        <v>126</v>
      </c>
      <c r="L12" s="71"/>
      <c r="M12"/>
      <c r="N12"/>
      <c r="O12"/>
    </row>
    <row r="13" spans="1:15" ht="36.75" customHeight="1" x14ac:dyDescent="0.25">
      <c r="A13" s="87"/>
      <c r="B13" s="30" t="s">
        <v>139</v>
      </c>
      <c r="C13" s="14" t="s">
        <v>119</v>
      </c>
      <c r="D13" s="32" t="s">
        <v>26</v>
      </c>
      <c r="E13" s="32" t="s">
        <v>35</v>
      </c>
      <c r="F13" s="100" t="s">
        <v>158</v>
      </c>
      <c r="G13" s="40">
        <v>175112.37</v>
      </c>
      <c r="H13" s="66">
        <f>ROUND(G13*0.95,2)</f>
        <v>166356.75</v>
      </c>
      <c r="I13" s="40">
        <f>ROUND(G13*0.85,2)</f>
        <v>148845.51</v>
      </c>
      <c r="J13" s="32" t="s">
        <v>126</v>
      </c>
      <c r="L13" s="71"/>
      <c r="M13"/>
      <c r="N13"/>
      <c r="O13"/>
    </row>
    <row r="14" spans="1:15" x14ac:dyDescent="0.25">
      <c r="A14" s="78" t="s">
        <v>7</v>
      </c>
      <c r="B14" s="78"/>
      <c r="C14" s="78"/>
      <c r="D14" s="78"/>
      <c r="E14" s="78"/>
      <c r="F14" s="32"/>
      <c r="G14" s="36">
        <f>SUM(G12:G13)</f>
        <v>308649.99</v>
      </c>
      <c r="H14" s="36">
        <f>SUM(H12:H13)</f>
        <v>293217.49</v>
      </c>
      <c r="I14" s="36">
        <f>SUM(I12:I13)</f>
        <v>262352.49</v>
      </c>
      <c r="J14" s="32"/>
    </row>
  </sheetData>
  <mergeCells count="6">
    <mergeCell ref="A1:J1"/>
    <mergeCell ref="A12:A13"/>
    <mergeCell ref="A14:E14"/>
    <mergeCell ref="A4:A7"/>
    <mergeCell ref="A8:E8"/>
    <mergeCell ref="A2:B2"/>
  </mergeCells>
  <pageMargins left="0.25" right="0.25" top="0.75" bottom="0.75" header="0.3" footer="0.3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zoomScaleNormal="100" workbookViewId="0">
      <selection activeCell="E20" sqref="E20"/>
    </sheetView>
  </sheetViews>
  <sheetFormatPr defaultColWidth="9.140625" defaultRowHeight="15.75" x14ac:dyDescent="0.25"/>
  <cols>
    <col min="1" max="1" width="15.5703125" style="1" customWidth="1"/>
    <col min="2" max="2" width="8.85546875" style="1" customWidth="1"/>
    <col min="3" max="3" width="18.42578125" style="1" customWidth="1"/>
    <col min="4" max="4" width="40.7109375" style="1" customWidth="1"/>
    <col min="5" max="6" width="21.5703125" style="1" customWidth="1"/>
    <col min="7" max="7" width="15.85546875" style="4" customWidth="1"/>
    <col min="8" max="8" width="14.7109375" style="4" customWidth="1"/>
    <col min="9" max="9" width="15.85546875" style="4" customWidth="1"/>
    <col min="10" max="10" width="22.5703125" style="4" customWidth="1"/>
    <col min="11" max="11" width="14.42578125" style="1" customWidth="1"/>
    <col min="12" max="12" width="11.42578125" style="1" bestFit="1" customWidth="1"/>
    <col min="13" max="16384" width="9.140625" style="1"/>
  </cols>
  <sheetData>
    <row r="1" spans="1:12" ht="57.6" customHeight="1" x14ac:dyDescent="0.25">
      <c r="A1" s="79" t="s">
        <v>123</v>
      </c>
      <c r="B1" s="79"/>
      <c r="C1" s="79"/>
      <c r="D1" s="79"/>
      <c r="E1" s="79"/>
      <c r="F1" s="79"/>
      <c r="G1" s="79"/>
      <c r="H1" s="79"/>
      <c r="I1" s="79"/>
      <c r="J1" s="79"/>
      <c r="K1" s="37"/>
      <c r="L1" s="37"/>
    </row>
    <row r="2" spans="1:12" x14ac:dyDescent="0.25">
      <c r="A2" s="83" t="s">
        <v>146</v>
      </c>
      <c r="B2" s="83"/>
      <c r="E2" s="4"/>
      <c r="F2" s="4"/>
      <c r="G2" s="1"/>
      <c r="H2" s="1"/>
      <c r="I2" s="1"/>
      <c r="J2" s="1"/>
      <c r="K2" s="15"/>
    </row>
    <row r="3" spans="1:12" s="13" customFormat="1" x14ac:dyDescent="0.25">
      <c r="A3" s="2" t="s">
        <v>127</v>
      </c>
      <c r="B3" s="57" t="s">
        <v>0</v>
      </c>
      <c r="C3" s="57" t="s">
        <v>1</v>
      </c>
      <c r="D3" s="57" t="s">
        <v>2</v>
      </c>
      <c r="E3" s="57" t="s">
        <v>3</v>
      </c>
      <c r="F3" s="57" t="s">
        <v>147</v>
      </c>
      <c r="G3" s="57" t="s">
        <v>4</v>
      </c>
      <c r="H3" s="57" t="s">
        <v>144</v>
      </c>
      <c r="I3" s="57" t="s">
        <v>145</v>
      </c>
      <c r="J3" s="57" t="s">
        <v>10</v>
      </c>
    </row>
    <row r="4" spans="1:12" s="13" customFormat="1" ht="30" x14ac:dyDescent="0.25">
      <c r="A4" s="88" t="s">
        <v>41</v>
      </c>
      <c r="B4" s="30" t="s">
        <v>139</v>
      </c>
      <c r="C4" s="31" t="s">
        <v>48</v>
      </c>
      <c r="D4" s="30" t="s">
        <v>49</v>
      </c>
      <c r="E4" s="30" t="s">
        <v>22</v>
      </c>
      <c r="F4" s="30" t="s">
        <v>159</v>
      </c>
      <c r="G4" s="35">
        <v>189839.99</v>
      </c>
      <c r="H4" s="35">
        <f>G4*0.95</f>
        <v>180347.99049999999</v>
      </c>
      <c r="I4" s="35">
        <f>G4*0.85</f>
        <v>161363.99149999997</v>
      </c>
      <c r="J4" s="32" t="s">
        <v>138</v>
      </c>
      <c r="L4" s="71"/>
    </row>
    <row r="5" spans="1:12" s="13" customFormat="1" ht="31.7" customHeight="1" x14ac:dyDescent="0.25">
      <c r="A5" s="89"/>
      <c r="B5" s="30" t="s">
        <v>139</v>
      </c>
      <c r="C5" s="31" t="s">
        <v>61</v>
      </c>
      <c r="D5" s="30" t="s">
        <v>62</v>
      </c>
      <c r="E5" s="30" t="s">
        <v>31</v>
      </c>
      <c r="F5" s="30" t="s">
        <v>160</v>
      </c>
      <c r="G5" s="35">
        <v>124936.28</v>
      </c>
      <c r="H5" s="35">
        <f t="shared" ref="H5:H9" si="0">G5*0.95</f>
        <v>118689.466</v>
      </c>
      <c r="I5" s="35">
        <f t="shared" ref="I5:I9" si="1">G5*0.85</f>
        <v>106195.838</v>
      </c>
      <c r="J5" s="32" t="s">
        <v>138</v>
      </c>
      <c r="L5" s="71"/>
    </row>
    <row r="6" spans="1:12" s="13" customFormat="1" ht="45" x14ac:dyDescent="0.25">
      <c r="A6" s="89"/>
      <c r="B6" s="30" t="s">
        <v>139</v>
      </c>
      <c r="C6" s="31" t="s">
        <v>70</v>
      </c>
      <c r="D6" s="30" t="s">
        <v>71</v>
      </c>
      <c r="E6" s="30" t="s">
        <v>18</v>
      </c>
      <c r="F6" s="30">
        <v>47342242</v>
      </c>
      <c r="G6" s="35">
        <v>65493.31</v>
      </c>
      <c r="H6" s="35">
        <f>G6*0.95</f>
        <v>62218.644499999995</v>
      </c>
      <c r="I6" s="35">
        <f>G6*0.85</f>
        <v>55669.313499999997</v>
      </c>
      <c r="J6" s="32" t="s">
        <v>138</v>
      </c>
      <c r="L6" s="71"/>
    </row>
    <row r="7" spans="1:12" s="13" customFormat="1" ht="45" x14ac:dyDescent="0.25">
      <c r="A7" s="89"/>
      <c r="B7" s="30" t="s">
        <v>139</v>
      </c>
      <c r="C7" s="31" t="s">
        <v>53</v>
      </c>
      <c r="D7" s="30" t="s">
        <v>54</v>
      </c>
      <c r="E7" s="30" t="s">
        <v>20</v>
      </c>
      <c r="F7" s="30" t="s">
        <v>161</v>
      </c>
      <c r="G7" s="35">
        <v>14729.22</v>
      </c>
      <c r="H7" s="35">
        <f t="shared" si="0"/>
        <v>13992.758999999998</v>
      </c>
      <c r="I7" s="35">
        <f t="shared" si="1"/>
        <v>12519.837</v>
      </c>
      <c r="J7" s="32" t="s">
        <v>138</v>
      </c>
      <c r="L7" s="71"/>
    </row>
    <row r="8" spans="1:12" s="13" customFormat="1" ht="45" x14ac:dyDescent="0.25">
      <c r="A8" s="89"/>
      <c r="B8" s="30" t="s">
        <v>139</v>
      </c>
      <c r="C8" s="31" t="s">
        <v>50</v>
      </c>
      <c r="D8" s="30" t="s">
        <v>51</v>
      </c>
      <c r="E8" s="30" t="s">
        <v>52</v>
      </c>
      <c r="F8" s="30" t="s">
        <v>162</v>
      </c>
      <c r="G8" s="35">
        <v>89296.98</v>
      </c>
      <c r="H8" s="35">
        <f>G8*0.95</f>
        <v>84832.130999999994</v>
      </c>
      <c r="I8" s="35">
        <f>G8*0.85</f>
        <v>75902.43299999999</v>
      </c>
      <c r="J8" s="32" t="s">
        <v>138</v>
      </c>
      <c r="L8" s="71"/>
    </row>
    <row r="9" spans="1:12" s="5" customFormat="1" ht="30" x14ac:dyDescent="0.25">
      <c r="A9" s="90"/>
      <c r="B9" s="30" t="s">
        <v>139</v>
      </c>
      <c r="C9" s="14" t="s">
        <v>97</v>
      </c>
      <c r="D9" s="32" t="s">
        <v>98</v>
      </c>
      <c r="E9" s="32" t="s">
        <v>99</v>
      </c>
      <c r="F9" s="101" t="s">
        <v>163</v>
      </c>
      <c r="G9" s="35">
        <v>169131</v>
      </c>
      <c r="H9" s="35">
        <f t="shared" si="0"/>
        <v>160674.44999999998</v>
      </c>
      <c r="I9" s="35">
        <f t="shared" si="1"/>
        <v>143761.35</v>
      </c>
      <c r="J9" s="30" t="s">
        <v>137</v>
      </c>
      <c r="L9" s="71"/>
    </row>
    <row r="10" spans="1:12" s="5" customFormat="1" x14ac:dyDescent="0.25">
      <c r="A10" s="78" t="s">
        <v>140</v>
      </c>
      <c r="B10" s="78"/>
      <c r="C10" s="78"/>
      <c r="D10" s="78"/>
      <c r="E10" s="78"/>
      <c r="F10" s="30"/>
      <c r="G10" s="36">
        <f>SUM(G4:G9)</f>
        <v>653426.78</v>
      </c>
      <c r="H10" s="36">
        <f t="shared" ref="H10:I10" si="2">SUM(H4:H9)</f>
        <v>620755.44099999999</v>
      </c>
      <c r="I10" s="36">
        <f t="shared" si="2"/>
        <v>555412.76299999992</v>
      </c>
      <c r="J10" s="34"/>
      <c r="L10" s="71"/>
    </row>
    <row r="11" spans="1:12" s="5" customFormat="1" x14ac:dyDescent="0.25">
      <c r="G11" s="6"/>
      <c r="H11" s="6"/>
      <c r="I11" s="6"/>
      <c r="J11" s="6"/>
      <c r="L11" s="71"/>
    </row>
    <row r="12" spans="1:12" customFormat="1" x14ac:dyDescent="0.25">
      <c r="A12" s="46" t="s">
        <v>143</v>
      </c>
      <c r="B12" s="46"/>
      <c r="C12" s="28"/>
      <c r="D12" s="28"/>
      <c r="E12" s="28"/>
      <c r="F12" s="28"/>
      <c r="G12" s="29"/>
      <c r="H12" s="29"/>
      <c r="I12" s="28"/>
      <c r="J12" s="47"/>
      <c r="K12" s="47"/>
      <c r="L12" s="71"/>
    </row>
    <row r="13" spans="1:12" x14ac:dyDescent="0.25">
      <c r="A13" s="2" t="s">
        <v>127</v>
      </c>
      <c r="B13" s="48" t="s">
        <v>0</v>
      </c>
      <c r="C13" s="48" t="s">
        <v>1</v>
      </c>
      <c r="D13" s="48" t="s">
        <v>2</v>
      </c>
      <c r="E13" s="48" t="s">
        <v>3</v>
      </c>
      <c r="F13" s="48" t="s">
        <v>147</v>
      </c>
      <c r="G13" s="48" t="s">
        <v>4</v>
      </c>
      <c r="H13" s="48" t="s">
        <v>144</v>
      </c>
      <c r="I13" s="48" t="s">
        <v>145</v>
      </c>
      <c r="J13" s="48" t="s">
        <v>39</v>
      </c>
      <c r="L13" s="71"/>
    </row>
    <row r="14" spans="1:12" ht="54.75" customHeight="1" x14ac:dyDescent="0.25">
      <c r="A14" s="86" t="s">
        <v>8</v>
      </c>
      <c r="B14" s="30" t="s">
        <v>139</v>
      </c>
      <c r="C14" s="14" t="s">
        <v>100</v>
      </c>
      <c r="D14" s="32" t="s">
        <v>101</v>
      </c>
      <c r="E14" s="32" t="s">
        <v>102</v>
      </c>
      <c r="F14" s="32" t="s">
        <v>164</v>
      </c>
      <c r="G14" s="40">
        <v>21780</v>
      </c>
      <c r="H14" s="66">
        <f>ROUND(G14*0.95,2)</f>
        <v>20691</v>
      </c>
      <c r="I14" s="40">
        <f>ROUND(G14*0.85,2)</f>
        <v>18513</v>
      </c>
      <c r="J14" s="32" t="s">
        <v>128</v>
      </c>
      <c r="L14" s="71"/>
    </row>
    <row r="15" spans="1:12" ht="36.75" customHeight="1" x14ac:dyDescent="0.25">
      <c r="A15" s="87"/>
      <c r="B15" s="30" t="s">
        <v>139</v>
      </c>
      <c r="C15" s="14" t="s">
        <v>106</v>
      </c>
      <c r="D15" s="32" t="s">
        <v>107</v>
      </c>
      <c r="E15" s="32" t="s">
        <v>108</v>
      </c>
      <c r="F15" s="100" t="s">
        <v>165</v>
      </c>
      <c r="G15" s="40">
        <v>60514.48</v>
      </c>
      <c r="H15" s="66">
        <f>ROUND(G15*0.95,2)</f>
        <v>57488.76</v>
      </c>
      <c r="I15" s="40">
        <f>ROUND(G15*0.85,2)</f>
        <v>51437.31</v>
      </c>
      <c r="J15" s="32" t="s">
        <v>126</v>
      </c>
      <c r="L15" s="71"/>
    </row>
    <row r="16" spans="1:12" x14ac:dyDescent="0.25">
      <c r="A16" s="78" t="s">
        <v>7</v>
      </c>
      <c r="B16" s="78"/>
      <c r="C16" s="78"/>
      <c r="D16" s="78"/>
      <c r="E16" s="78"/>
      <c r="F16" s="32"/>
      <c r="G16" s="36">
        <f>SUM(G14:G15)</f>
        <v>82294.48000000001</v>
      </c>
      <c r="H16" s="36">
        <f>SUM(H14:H15)</f>
        <v>78179.760000000009</v>
      </c>
      <c r="I16" s="36">
        <f>SUM(I14:I15)</f>
        <v>69950.31</v>
      </c>
      <c r="J16" s="32"/>
      <c r="L16" s="71"/>
    </row>
  </sheetData>
  <mergeCells count="6">
    <mergeCell ref="A10:E10"/>
    <mergeCell ref="A14:A15"/>
    <mergeCell ref="A16:E16"/>
    <mergeCell ref="A4:A9"/>
    <mergeCell ref="A1:J1"/>
    <mergeCell ref="A2:B2"/>
  </mergeCells>
  <pageMargins left="0.7" right="0.7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zoomScaleNormal="100" workbookViewId="0">
      <selection activeCell="F12" sqref="F12"/>
    </sheetView>
  </sheetViews>
  <sheetFormatPr defaultColWidth="9.140625" defaultRowHeight="15.75" x14ac:dyDescent="0.25"/>
  <cols>
    <col min="1" max="1" width="15.5703125" style="1" customWidth="1"/>
    <col min="2" max="2" width="8.140625" style="1" customWidth="1"/>
    <col min="3" max="3" width="19" style="1" customWidth="1"/>
    <col min="4" max="4" width="40.7109375" style="1" customWidth="1"/>
    <col min="5" max="5" width="19.5703125" style="1" bestFit="1" customWidth="1"/>
    <col min="6" max="6" width="19.5703125" style="1" customWidth="1"/>
    <col min="7" max="7" width="13.42578125" style="4" bestFit="1" customWidth="1"/>
    <col min="8" max="8" width="14.7109375" style="4" customWidth="1"/>
    <col min="9" max="9" width="15.42578125" style="4" customWidth="1"/>
    <col min="10" max="10" width="23.140625" style="1" bestFit="1" customWidth="1"/>
    <col min="11" max="11" width="13.42578125" style="15" customWidth="1"/>
    <col min="12" max="12" width="11.42578125" style="1" customWidth="1"/>
    <col min="13" max="13" width="15.5703125" style="1" bestFit="1" customWidth="1"/>
    <col min="14" max="16384" width="9.140625" style="1"/>
  </cols>
  <sheetData>
    <row r="1" spans="1:15" ht="57.6" customHeight="1" x14ac:dyDescent="0.25">
      <c r="A1" s="79" t="s">
        <v>123</v>
      </c>
      <c r="B1" s="79"/>
      <c r="C1" s="79"/>
      <c r="D1" s="79"/>
      <c r="E1" s="79"/>
      <c r="F1" s="79"/>
      <c r="G1" s="79"/>
      <c r="H1" s="79"/>
      <c r="I1" s="79"/>
      <c r="J1" s="79"/>
    </row>
    <row r="2" spans="1:15" x14ac:dyDescent="0.25">
      <c r="A2" s="83" t="s">
        <v>146</v>
      </c>
      <c r="B2" s="83"/>
      <c r="E2" s="4"/>
      <c r="F2" s="4"/>
      <c r="G2" s="1"/>
      <c r="H2" s="1"/>
      <c r="I2" s="1"/>
    </row>
    <row r="3" spans="1:15" x14ac:dyDescent="0.25">
      <c r="A3" s="2" t="s">
        <v>44</v>
      </c>
      <c r="B3" s="57" t="s">
        <v>0</v>
      </c>
      <c r="C3" s="57" t="s">
        <v>1</v>
      </c>
      <c r="D3" s="57" t="s">
        <v>2</v>
      </c>
      <c r="E3" s="57" t="s">
        <v>3</v>
      </c>
      <c r="F3" s="57" t="s">
        <v>147</v>
      </c>
      <c r="G3" s="57" t="s">
        <v>4</v>
      </c>
      <c r="H3" s="57" t="s">
        <v>144</v>
      </c>
      <c r="I3" s="62" t="s">
        <v>145</v>
      </c>
      <c r="J3" s="57" t="s">
        <v>10</v>
      </c>
      <c r="M3" s="4"/>
    </row>
    <row r="4" spans="1:15" ht="47.25" customHeight="1" x14ac:dyDescent="0.25">
      <c r="A4" s="58" t="s">
        <v>41</v>
      </c>
      <c r="B4" s="30" t="s">
        <v>139</v>
      </c>
      <c r="C4" s="14" t="s">
        <v>66</v>
      </c>
      <c r="D4" s="32" t="s">
        <v>67</v>
      </c>
      <c r="E4" s="32" t="s">
        <v>68</v>
      </c>
      <c r="F4" s="102" t="s">
        <v>166</v>
      </c>
      <c r="G4" s="59">
        <v>179242.75</v>
      </c>
      <c r="H4" s="60">
        <f>G4*0.95</f>
        <v>170280.61249999999</v>
      </c>
      <c r="I4" s="64">
        <f>G4*0.85</f>
        <v>152356.33749999999</v>
      </c>
      <c r="J4" s="32" t="s">
        <v>129</v>
      </c>
      <c r="L4" s="71"/>
      <c r="M4"/>
      <c r="N4"/>
      <c r="O4"/>
    </row>
    <row r="5" spans="1:15" x14ac:dyDescent="0.25">
      <c r="A5" s="84" t="s">
        <v>7</v>
      </c>
      <c r="B5" s="85"/>
      <c r="C5" s="85"/>
      <c r="D5" s="85"/>
      <c r="E5" s="85"/>
      <c r="F5" s="75"/>
      <c r="G5" s="61">
        <v>179242.75</v>
      </c>
      <c r="H5" s="36">
        <f>SUM(H4:H4)</f>
        <v>170280.61249999999</v>
      </c>
      <c r="I5" s="65">
        <f>SUM(I4:I4)</f>
        <v>152356.33749999999</v>
      </c>
      <c r="J5" s="32"/>
      <c r="K5" s="63"/>
      <c r="L5" s="4"/>
    </row>
    <row r="6" spans="1:15" s="5" customFormat="1" x14ac:dyDescent="0.25">
      <c r="G6" s="6"/>
      <c r="H6" s="6"/>
      <c r="I6" s="6"/>
      <c r="K6" s="63"/>
      <c r="L6" s="4"/>
    </row>
    <row r="7" spans="1:15" s="5" customFormat="1" x14ac:dyDescent="0.25">
      <c r="G7" s="6"/>
      <c r="H7" s="6"/>
      <c r="I7" s="6"/>
      <c r="K7" s="63"/>
      <c r="L7" s="4"/>
    </row>
    <row r="8" spans="1:15" x14ac:dyDescent="0.25">
      <c r="C8" s="5"/>
    </row>
    <row r="10" spans="1:15" x14ac:dyDescent="0.25">
      <c r="G10" s="1"/>
      <c r="H10" s="1"/>
      <c r="I10" s="1"/>
    </row>
    <row r="11" spans="1:15" x14ac:dyDescent="0.25">
      <c r="G11" s="1"/>
      <c r="H11" s="1"/>
      <c r="I11" s="1"/>
    </row>
    <row r="12" spans="1:15" x14ac:dyDescent="0.25">
      <c r="G12" s="1"/>
      <c r="H12" s="1"/>
      <c r="I12" s="1"/>
    </row>
  </sheetData>
  <mergeCells count="3">
    <mergeCell ref="A1:J1"/>
    <mergeCell ref="A5:E5"/>
    <mergeCell ref="A2:B2"/>
  </mergeCells>
  <pageMargins left="0.25" right="0.25" top="0.75" bottom="0.75" header="0.3" footer="0.3"/>
  <pageSetup paperSize="9" scale="41" fitToHeight="0" orientation="landscape" r:id="rId1"/>
  <ignoredErrors>
    <ignoredError sqref="H4:I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zoomScaleNormal="100" workbookViewId="0">
      <selection activeCell="F14" sqref="F14"/>
    </sheetView>
  </sheetViews>
  <sheetFormatPr defaultColWidth="9.140625" defaultRowHeight="15.75" x14ac:dyDescent="0.25"/>
  <cols>
    <col min="1" max="1" width="15.5703125" style="20" customWidth="1"/>
    <col min="2" max="2" width="7.7109375" style="20" customWidth="1"/>
    <col min="3" max="3" width="22.85546875" style="20" customWidth="1"/>
    <col min="4" max="4" width="52.140625" style="20" customWidth="1"/>
    <col min="5" max="6" width="21.5703125" style="20" customWidth="1"/>
    <col min="7" max="7" width="15.85546875" style="20" customWidth="1"/>
    <col min="8" max="8" width="14.7109375" style="20" customWidth="1"/>
    <col min="9" max="9" width="15.42578125" style="20" customWidth="1"/>
    <col min="10" max="10" width="30.42578125" style="23" customWidth="1"/>
    <col min="11" max="11" width="9.140625" style="20"/>
    <col min="12" max="12" width="11.42578125" style="20" bestFit="1" customWidth="1"/>
    <col min="13" max="16384" width="9.140625" style="20"/>
  </cols>
  <sheetData>
    <row r="1" spans="1:15" ht="39" customHeight="1" x14ac:dyDescent="0.25">
      <c r="A1" s="79" t="s">
        <v>123</v>
      </c>
      <c r="B1" s="79"/>
      <c r="C1" s="79"/>
      <c r="D1" s="79"/>
      <c r="E1" s="79"/>
      <c r="F1" s="79"/>
      <c r="G1" s="79"/>
      <c r="H1" s="79"/>
      <c r="I1" s="79"/>
      <c r="J1" s="79"/>
    </row>
    <row r="2" spans="1:15" s="1" customFormat="1" x14ac:dyDescent="0.25">
      <c r="A2" s="83" t="s">
        <v>146</v>
      </c>
      <c r="B2" s="83"/>
      <c r="E2" s="4"/>
      <c r="F2" s="4"/>
    </row>
    <row r="3" spans="1:15" x14ac:dyDescent="0.25">
      <c r="A3" s="2" t="s">
        <v>42</v>
      </c>
      <c r="B3" s="57" t="s">
        <v>0</v>
      </c>
      <c r="C3" s="57" t="s">
        <v>1</v>
      </c>
      <c r="D3" s="57" t="s">
        <v>2</v>
      </c>
      <c r="E3" s="57" t="s">
        <v>3</v>
      </c>
      <c r="F3" s="57" t="s">
        <v>147</v>
      </c>
      <c r="G3" s="57" t="s">
        <v>4</v>
      </c>
      <c r="H3" s="57" t="s">
        <v>144</v>
      </c>
      <c r="I3" s="57" t="s">
        <v>145</v>
      </c>
      <c r="J3" s="57" t="s">
        <v>10</v>
      </c>
    </row>
    <row r="4" spans="1:15" ht="41.25" customHeight="1" x14ac:dyDescent="0.25">
      <c r="A4" s="86" t="s">
        <v>41</v>
      </c>
      <c r="B4" s="30" t="s">
        <v>139</v>
      </c>
      <c r="C4" s="14" t="s">
        <v>56</v>
      </c>
      <c r="D4" s="32" t="s">
        <v>57</v>
      </c>
      <c r="E4" s="32" t="s">
        <v>58</v>
      </c>
      <c r="F4" s="32" t="s">
        <v>167</v>
      </c>
      <c r="G4" s="56">
        <v>123255.69</v>
      </c>
      <c r="H4" s="72">
        <v>117092.90549999999</v>
      </c>
      <c r="I4" s="35">
        <f>G4*0.85</f>
        <v>104767.3365</v>
      </c>
      <c r="J4" s="32" t="s">
        <v>129</v>
      </c>
      <c r="L4" s="71"/>
      <c r="M4"/>
      <c r="N4"/>
      <c r="O4"/>
    </row>
    <row r="5" spans="1:15" ht="30" x14ac:dyDescent="0.25">
      <c r="A5" s="92"/>
      <c r="B5" s="30" t="s">
        <v>139</v>
      </c>
      <c r="C5" s="14" t="s">
        <v>103</v>
      </c>
      <c r="D5" s="32" t="s">
        <v>104</v>
      </c>
      <c r="E5" s="32" t="s">
        <v>105</v>
      </c>
      <c r="F5" s="32" t="s">
        <v>168</v>
      </c>
      <c r="G5" s="56">
        <v>47618.45</v>
      </c>
      <c r="H5" s="35">
        <v>45237.53</v>
      </c>
      <c r="I5" s="35">
        <f>G5*0.85</f>
        <v>40475.682499999995</v>
      </c>
      <c r="J5" s="32" t="s">
        <v>129</v>
      </c>
      <c r="L5" s="71"/>
      <c r="M5"/>
      <c r="N5"/>
      <c r="O5"/>
    </row>
    <row r="6" spans="1:15" s="21" customFormat="1" x14ac:dyDescent="0.25">
      <c r="A6" s="91" t="s">
        <v>7</v>
      </c>
      <c r="B6" s="91"/>
      <c r="C6" s="91"/>
      <c r="D6" s="91"/>
      <c r="E6" s="91"/>
      <c r="F6" s="32"/>
      <c r="G6" s="50">
        <f>SUM(G4:G5)</f>
        <v>170874.14</v>
      </c>
      <c r="H6" s="50">
        <f>SUM(H4:H5)</f>
        <v>162330.43549999999</v>
      </c>
      <c r="I6" s="50">
        <f>SUM(I4:I5)</f>
        <v>145243.019</v>
      </c>
      <c r="J6" s="39"/>
      <c r="L6" s="71"/>
    </row>
    <row r="7" spans="1:15" x14ac:dyDescent="0.25">
      <c r="A7" s="5"/>
      <c r="B7" s="5"/>
      <c r="C7" s="5"/>
      <c r="D7" s="5"/>
      <c r="E7" s="5"/>
      <c r="F7" s="5"/>
      <c r="G7" s="17"/>
      <c r="H7" s="17"/>
      <c r="I7" s="17"/>
      <c r="J7" s="5"/>
    </row>
  </sheetData>
  <mergeCells count="4">
    <mergeCell ref="A6:E6"/>
    <mergeCell ref="A1:J1"/>
    <mergeCell ref="A4:A5"/>
    <mergeCell ref="A2:B2"/>
  </mergeCells>
  <pageMargins left="0.7" right="0.7" top="0.75" bottom="0.75" header="0.3" footer="0.3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A7" zoomScaleNormal="100" workbookViewId="0">
      <selection activeCell="E29" sqref="E29"/>
    </sheetView>
  </sheetViews>
  <sheetFormatPr defaultColWidth="9.140625" defaultRowHeight="15.75" x14ac:dyDescent="0.25"/>
  <cols>
    <col min="1" max="1" width="15.5703125" style="20" customWidth="1"/>
    <col min="2" max="2" width="7.7109375" style="20" customWidth="1"/>
    <col min="3" max="3" width="19.140625" style="23" customWidth="1"/>
    <col min="4" max="4" width="52.140625" style="20" customWidth="1"/>
    <col min="5" max="6" width="21.5703125" style="20" customWidth="1"/>
    <col min="7" max="7" width="15.85546875" style="20" customWidth="1"/>
    <col min="8" max="8" width="16" style="20" customWidth="1"/>
    <col min="9" max="9" width="16.85546875" style="20" customWidth="1"/>
    <col min="10" max="10" width="22.85546875" style="23" customWidth="1"/>
    <col min="11" max="11" width="9.140625" style="20"/>
    <col min="12" max="12" width="11.85546875" style="20" bestFit="1" customWidth="1"/>
    <col min="13" max="16384" width="9.140625" style="20"/>
  </cols>
  <sheetData>
    <row r="1" spans="1:15" ht="43.5" customHeight="1" x14ac:dyDescent="0.25">
      <c r="A1" s="79" t="s">
        <v>123</v>
      </c>
      <c r="B1" s="79"/>
      <c r="C1" s="79"/>
      <c r="D1" s="79"/>
      <c r="E1" s="79"/>
      <c r="F1" s="79"/>
      <c r="G1" s="79"/>
      <c r="H1" s="79"/>
      <c r="I1" s="79"/>
      <c r="J1" s="79"/>
    </row>
    <row r="2" spans="1:15" s="1" customFormat="1" ht="18.75" customHeight="1" x14ac:dyDescent="0.25">
      <c r="A2" s="98" t="s">
        <v>141</v>
      </c>
      <c r="B2" s="99"/>
      <c r="C2" s="33"/>
      <c r="D2" s="33"/>
      <c r="E2" s="33"/>
      <c r="F2" s="74"/>
    </row>
    <row r="3" spans="1:15" ht="21" customHeight="1" x14ac:dyDescent="0.25">
      <c r="A3" s="2" t="s">
        <v>13</v>
      </c>
      <c r="B3" s="38" t="s">
        <v>0</v>
      </c>
      <c r="C3" s="38" t="s">
        <v>1</v>
      </c>
      <c r="D3" s="38" t="s">
        <v>2</v>
      </c>
      <c r="E3" s="38" t="s">
        <v>3</v>
      </c>
      <c r="F3" s="38" t="s">
        <v>147</v>
      </c>
      <c r="G3" s="38" t="s">
        <v>4</v>
      </c>
      <c r="H3" s="38" t="s">
        <v>5</v>
      </c>
      <c r="I3" s="38" t="s">
        <v>142</v>
      </c>
      <c r="J3" s="38" t="s">
        <v>6</v>
      </c>
    </row>
    <row r="4" spans="1:15" ht="30" x14ac:dyDescent="0.25">
      <c r="A4" s="96" t="s">
        <v>130</v>
      </c>
      <c r="B4" s="30" t="s">
        <v>139</v>
      </c>
      <c r="C4" s="31" t="s">
        <v>91</v>
      </c>
      <c r="D4" s="30" t="s">
        <v>24</v>
      </c>
      <c r="E4" s="30" t="s">
        <v>33</v>
      </c>
      <c r="F4" s="30" t="s">
        <v>169</v>
      </c>
      <c r="G4" s="51">
        <v>100862.36</v>
      </c>
      <c r="H4" s="52">
        <v>99864.03</v>
      </c>
      <c r="I4" s="35">
        <f t="shared" ref="I4:I11" si="0">H4*0.95</f>
        <v>94870.828499999989</v>
      </c>
      <c r="J4" s="51">
        <f t="shared" ref="J4:J11" si="1">H4*0.5</f>
        <v>49932.014999999999</v>
      </c>
      <c r="L4" s="71"/>
      <c r="M4"/>
      <c r="N4"/>
      <c r="O4"/>
    </row>
    <row r="5" spans="1:15" s="22" customFormat="1" ht="45" x14ac:dyDescent="0.25">
      <c r="A5" s="97"/>
      <c r="B5" s="30" t="s">
        <v>139</v>
      </c>
      <c r="C5" s="31" t="s">
        <v>59</v>
      </c>
      <c r="D5" s="30" t="s">
        <v>60</v>
      </c>
      <c r="E5" s="30" t="s">
        <v>19</v>
      </c>
      <c r="F5" s="30">
        <v>42131685</v>
      </c>
      <c r="G5" s="51">
        <v>134842.51999999999</v>
      </c>
      <c r="H5" s="52">
        <v>130260.44</v>
      </c>
      <c r="I5" s="35">
        <f t="shared" si="0"/>
        <v>123747.41799999999</v>
      </c>
      <c r="J5" s="51">
        <f t="shared" si="1"/>
        <v>65130.22</v>
      </c>
      <c r="L5" s="71"/>
      <c r="M5"/>
      <c r="N5"/>
    </row>
    <row r="6" spans="1:15" s="22" customFormat="1" ht="45" x14ac:dyDescent="0.25">
      <c r="A6" s="97"/>
      <c r="B6" s="30" t="s">
        <v>139</v>
      </c>
      <c r="C6" s="31" t="s">
        <v>110</v>
      </c>
      <c r="D6" s="30" t="s">
        <v>29</v>
      </c>
      <c r="E6" s="30" t="s">
        <v>37</v>
      </c>
      <c r="F6" s="30">
        <v>36061042</v>
      </c>
      <c r="G6" s="51">
        <v>120750.71</v>
      </c>
      <c r="H6" s="52">
        <v>117117.71</v>
      </c>
      <c r="I6" s="35">
        <f t="shared" si="0"/>
        <v>111261.8245</v>
      </c>
      <c r="J6" s="51">
        <f t="shared" si="1"/>
        <v>58558.855000000003</v>
      </c>
      <c r="L6" s="71"/>
      <c r="M6"/>
      <c r="N6"/>
    </row>
    <row r="7" spans="1:15" s="22" customFormat="1" ht="30" x14ac:dyDescent="0.25">
      <c r="A7" s="97"/>
      <c r="B7" s="30" t="s">
        <v>139</v>
      </c>
      <c r="C7" s="31" t="s">
        <v>76</v>
      </c>
      <c r="D7" s="30" t="s">
        <v>77</v>
      </c>
      <c r="E7" s="30" t="s">
        <v>78</v>
      </c>
      <c r="F7" s="30">
        <v>30851581</v>
      </c>
      <c r="G7" s="51">
        <v>65041.279999999999</v>
      </c>
      <c r="H7" s="52">
        <v>62524.21</v>
      </c>
      <c r="I7" s="35">
        <f t="shared" si="0"/>
        <v>59397.999499999998</v>
      </c>
      <c r="J7" s="51">
        <f t="shared" si="1"/>
        <v>31262.105</v>
      </c>
      <c r="L7" s="71"/>
      <c r="M7"/>
      <c r="N7"/>
    </row>
    <row r="8" spans="1:15" s="22" customFormat="1" ht="30" x14ac:dyDescent="0.25">
      <c r="A8" s="97"/>
      <c r="B8" s="30" t="s">
        <v>139</v>
      </c>
      <c r="C8" s="31" t="s">
        <v>109</v>
      </c>
      <c r="D8" s="30" t="s">
        <v>25</v>
      </c>
      <c r="E8" s="30" t="s">
        <v>34</v>
      </c>
      <c r="F8" s="30" t="s">
        <v>170</v>
      </c>
      <c r="G8" s="51">
        <v>40859.08</v>
      </c>
      <c r="H8" s="51">
        <v>40859.08</v>
      </c>
      <c r="I8" s="35">
        <f t="shared" si="0"/>
        <v>38816.125999999997</v>
      </c>
      <c r="J8" s="51">
        <f t="shared" si="1"/>
        <v>20429.54</v>
      </c>
      <c r="L8" s="71"/>
      <c r="M8"/>
      <c r="N8"/>
    </row>
    <row r="9" spans="1:15" s="22" customFormat="1" ht="30" x14ac:dyDescent="0.25">
      <c r="A9" s="97"/>
      <c r="B9" s="30" t="s">
        <v>139</v>
      </c>
      <c r="C9" s="31" t="s">
        <v>83</v>
      </c>
      <c r="D9" s="30" t="s">
        <v>84</v>
      </c>
      <c r="E9" s="30" t="s">
        <v>82</v>
      </c>
      <c r="F9" s="101" t="s">
        <v>171</v>
      </c>
      <c r="G9" s="51">
        <v>32100.61</v>
      </c>
      <c r="H9" s="52">
        <f>G9</f>
        <v>32100.61</v>
      </c>
      <c r="I9" s="35">
        <f t="shared" si="0"/>
        <v>30495.5795</v>
      </c>
      <c r="J9" s="51">
        <f t="shared" si="1"/>
        <v>16050.305</v>
      </c>
      <c r="L9" s="71"/>
      <c r="M9"/>
      <c r="N9"/>
    </row>
    <row r="10" spans="1:15" s="22" customFormat="1" ht="30" x14ac:dyDescent="0.25">
      <c r="A10" s="97"/>
      <c r="B10" s="30" t="s">
        <v>139</v>
      </c>
      <c r="C10" s="31" t="s">
        <v>85</v>
      </c>
      <c r="D10" s="30" t="s">
        <v>86</v>
      </c>
      <c r="E10" s="30" t="s">
        <v>82</v>
      </c>
      <c r="F10" s="30" t="s">
        <v>171</v>
      </c>
      <c r="G10" s="51">
        <v>94823.63</v>
      </c>
      <c r="H10" s="52">
        <v>89249.57</v>
      </c>
      <c r="I10" s="35">
        <f t="shared" si="0"/>
        <v>84787.09150000001</v>
      </c>
      <c r="J10" s="51">
        <f t="shared" si="1"/>
        <v>44624.785000000003</v>
      </c>
      <c r="L10" s="71"/>
      <c r="M10"/>
      <c r="N10"/>
    </row>
    <row r="11" spans="1:15" s="22" customFormat="1" ht="30" x14ac:dyDescent="0.25">
      <c r="A11" s="97"/>
      <c r="B11" s="30" t="s">
        <v>139</v>
      </c>
      <c r="C11" s="31" t="s">
        <v>87</v>
      </c>
      <c r="D11" s="30" t="s">
        <v>23</v>
      </c>
      <c r="E11" s="30" t="s">
        <v>32</v>
      </c>
      <c r="F11" s="30" t="s">
        <v>172</v>
      </c>
      <c r="G11" s="51">
        <v>16279</v>
      </c>
      <c r="H11" s="52">
        <v>16279</v>
      </c>
      <c r="I11" s="35">
        <f t="shared" si="0"/>
        <v>15465.05</v>
      </c>
      <c r="J11" s="51">
        <f t="shared" si="1"/>
        <v>8139.5</v>
      </c>
      <c r="L11" s="71"/>
      <c r="M11"/>
      <c r="N11"/>
    </row>
    <row r="12" spans="1:15" s="22" customFormat="1" ht="30" x14ac:dyDescent="0.25">
      <c r="A12" s="97"/>
      <c r="B12" s="30" t="s">
        <v>139</v>
      </c>
      <c r="C12" s="31" t="s">
        <v>80</v>
      </c>
      <c r="D12" s="30" t="s">
        <v>81</v>
      </c>
      <c r="E12" s="30" t="s">
        <v>82</v>
      </c>
      <c r="F12" s="101" t="s">
        <v>171</v>
      </c>
      <c r="G12" s="51">
        <v>73943.66</v>
      </c>
      <c r="H12" s="52">
        <v>70170.7</v>
      </c>
      <c r="I12" s="35">
        <v>66662.16</v>
      </c>
      <c r="J12" s="51">
        <f t="shared" ref="J12" si="2">H12*0.5</f>
        <v>35085.35</v>
      </c>
      <c r="L12" s="71"/>
      <c r="M12"/>
      <c r="N12"/>
    </row>
    <row r="13" spans="1:15" s="21" customFormat="1" x14ac:dyDescent="0.25">
      <c r="A13" s="91" t="s">
        <v>7</v>
      </c>
      <c r="B13" s="91"/>
      <c r="C13" s="91"/>
      <c r="D13" s="91"/>
      <c r="E13" s="91"/>
      <c r="F13" s="30"/>
      <c r="G13" s="50">
        <f>SUM(G4:G12)</f>
        <v>679502.85</v>
      </c>
      <c r="H13" s="50">
        <f>SUM(H4:H12)</f>
        <v>658425.35</v>
      </c>
      <c r="I13" s="50">
        <f>SUM(I4:I12)</f>
        <v>625504.07750000001</v>
      </c>
      <c r="J13" s="42">
        <f>SUM(J4:J12)</f>
        <v>329212.67499999999</v>
      </c>
      <c r="L13" s="71"/>
    </row>
    <row r="14" spans="1:15" x14ac:dyDescent="0.25">
      <c r="A14" s="95" t="s">
        <v>125</v>
      </c>
      <c r="B14" s="95"/>
      <c r="C14" s="95"/>
      <c r="D14" s="95"/>
      <c r="E14" s="95"/>
      <c r="F14" s="77"/>
      <c r="G14" s="53"/>
      <c r="H14" s="53"/>
      <c r="I14" s="53"/>
      <c r="J14" s="43">
        <v>1089647.5199999993</v>
      </c>
      <c r="L14" s="71"/>
    </row>
    <row r="15" spans="1:15" ht="15.75" customHeight="1" x14ac:dyDescent="0.25">
      <c r="A15" s="95" t="s">
        <v>124</v>
      </c>
      <c r="B15" s="95"/>
      <c r="C15" s="95"/>
      <c r="D15" s="95"/>
      <c r="E15" s="95"/>
      <c r="F15" s="77"/>
      <c r="G15" s="54"/>
      <c r="H15" s="53"/>
      <c r="I15" s="53"/>
      <c r="J15" s="45">
        <f>J14-J13</f>
        <v>760434.84499999927</v>
      </c>
      <c r="L15" s="71"/>
    </row>
    <row r="16" spans="1:15" x14ac:dyDescent="0.25">
      <c r="A16" s="1"/>
      <c r="B16" s="1"/>
      <c r="C16" s="1"/>
      <c r="D16" s="1"/>
      <c r="E16" s="1"/>
      <c r="F16" s="1"/>
      <c r="G16" s="16"/>
      <c r="H16" s="16"/>
      <c r="I16" s="16"/>
      <c r="J16" s="4"/>
      <c r="L16" s="71"/>
    </row>
    <row r="17" spans="1:15" customFormat="1" x14ac:dyDescent="0.25">
      <c r="A17" s="46" t="s">
        <v>143</v>
      </c>
      <c r="B17" s="46"/>
      <c r="C17" s="28"/>
      <c r="D17" s="28"/>
      <c r="E17" s="28"/>
      <c r="F17" s="28"/>
      <c r="G17" s="29"/>
      <c r="H17" s="29"/>
      <c r="I17" s="28"/>
      <c r="J17" s="47"/>
      <c r="K17" s="47"/>
      <c r="L17" s="71"/>
      <c r="M17" s="47"/>
    </row>
    <row r="18" spans="1:15" x14ac:dyDescent="0.25">
      <c r="A18" s="2" t="s">
        <v>13</v>
      </c>
      <c r="B18" s="48" t="s">
        <v>0</v>
      </c>
      <c r="C18" s="48" t="s">
        <v>1</v>
      </c>
      <c r="D18" s="48" t="s">
        <v>2</v>
      </c>
      <c r="E18" s="48" t="s">
        <v>3</v>
      </c>
      <c r="F18" s="103" t="s">
        <v>147</v>
      </c>
      <c r="G18" s="48" t="s">
        <v>4</v>
      </c>
      <c r="H18" s="48" t="s">
        <v>144</v>
      </c>
      <c r="I18" s="48" t="s">
        <v>145</v>
      </c>
      <c r="J18" s="48" t="s">
        <v>10</v>
      </c>
      <c r="L18" s="71"/>
    </row>
    <row r="19" spans="1:15" s="22" customFormat="1" ht="39" customHeight="1" x14ac:dyDescent="0.25">
      <c r="A19" s="86" t="s">
        <v>8</v>
      </c>
      <c r="B19" s="30" t="s">
        <v>139</v>
      </c>
      <c r="C19" s="14" t="s">
        <v>72</v>
      </c>
      <c r="D19" s="32" t="s">
        <v>73</v>
      </c>
      <c r="E19" s="32" t="s">
        <v>74</v>
      </c>
      <c r="F19" s="32" t="s">
        <v>173</v>
      </c>
      <c r="G19" s="40">
        <v>60900</v>
      </c>
      <c r="H19" s="35">
        <f>ROUND(G19*0.95,2)</f>
        <v>57855</v>
      </c>
      <c r="I19" s="35">
        <f>ROUND(G19*0.5,2)</f>
        <v>30450</v>
      </c>
      <c r="J19" s="32" t="s">
        <v>128</v>
      </c>
      <c r="L19" s="71"/>
      <c r="M19"/>
      <c r="N19"/>
      <c r="O19"/>
    </row>
    <row r="20" spans="1:15" s="22" customFormat="1" ht="39" customHeight="1" x14ac:dyDescent="0.25">
      <c r="A20" s="92"/>
      <c r="B20" s="30" t="s">
        <v>139</v>
      </c>
      <c r="C20" s="14" t="s">
        <v>95</v>
      </c>
      <c r="D20" s="32" t="s">
        <v>96</v>
      </c>
      <c r="E20" s="32" t="s">
        <v>74</v>
      </c>
      <c r="F20" s="32" t="s">
        <v>173</v>
      </c>
      <c r="G20" s="40">
        <v>17738.5</v>
      </c>
      <c r="H20" s="35">
        <f>ROUND(G20*0.95,2)</f>
        <v>16851.580000000002</v>
      </c>
      <c r="I20" s="35">
        <f>ROUND(G20*0.5,2)</f>
        <v>8869.25</v>
      </c>
      <c r="J20" s="32" t="s">
        <v>128</v>
      </c>
      <c r="L20" s="71"/>
      <c r="M20"/>
      <c r="N20"/>
      <c r="O20"/>
    </row>
    <row r="21" spans="1:15" s="21" customFormat="1" x14ac:dyDescent="0.25">
      <c r="A21" s="93" t="s">
        <v>7</v>
      </c>
      <c r="B21" s="94"/>
      <c r="C21" s="94"/>
      <c r="D21" s="94"/>
      <c r="E21" s="94"/>
      <c r="F21" s="76"/>
      <c r="G21" s="50">
        <f>SUM(G19:G20)</f>
        <v>78638.5</v>
      </c>
      <c r="H21" s="50">
        <f>SUM(H19:H20)</f>
        <v>74706.58</v>
      </c>
      <c r="I21" s="50">
        <f>SUM(I19:I20)</f>
        <v>39319.25</v>
      </c>
      <c r="J21" s="55"/>
      <c r="L21" s="71"/>
    </row>
    <row r="22" spans="1:15" x14ac:dyDescent="0.25">
      <c r="A22" s="1"/>
      <c r="B22" s="1"/>
      <c r="C22" s="1"/>
      <c r="D22" s="1"/>
      <c r="E22" s="1"/>
      <c r="F22" s="1"/>
      <c r="G22" s="16"/>
      <c r="H22" s="16"/>
      <c r="I22" s="16"/>
      <c r="J22" s="4"/>
    </row>
    <row r="23" spans="1:15" x14ac:dyDescent="0.25">
      <c r="A23" s="1"/>
      <c r="B23" s="1"/>
      <c r="C23" s="1"/>
      <c r="D23" s="1"/>
      <c r="E23" s="1"/>
      <c r="F23" s="1"/>
      <c r="G23" s="16"/>
      <c r="H23" s="16"/>
      <c r="I23" s="16"/>
      <c r="J23" s="4"/>
    </row>
  </sheetData>
  <mergeCells count="8">
    <mergeCell ref="A21:E21"/>
    <mergeCell ref="A19:A20"/>
    <mergeCell ref="A1:J1"/>
    <mergeCell ref="A13:E13"/>
    <mergeCell ref="A14:E14"/>
    <mergeCell ref="A15:E15"/>
    <mergeCell ref="A4:A12"/>
    <mergeCell ref="A2:B2"/>
  </mergeCells>
  <conditionalFormatting sqref="J15">
    <cfRule type="cellIs" dxfId="1" priority="1" operator="greaterThan">
      <formula>0</formula>
    </cfRule>
  </conditionalFormatting>
  <pageMargins left="0.7" right="0.7" top="0.75" bottom="0.75" header="0.3" footer="0.3"/>
  <pageSetup paperSize="9" scale="36" orientation="landscape" r:id="rId1"/>
  <ignoredErrors>
    <ignoredError sqref="H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zoomScaleNormal="100" workbookViewId="0">
      <selection activeCell="F4" sqref="F4"/>
    </sheetView>
  </sheetViews>
  <sheetFormatPr defaultRowHeight="15" x14ac:dyDescent="0.25"/>
  <cols>
    <col min="1" max="1" width="14.7109375" customWidth="1"/>
    <col min="2" max="2" width="8.5703125" customWidth="1"/>
    <col min="3" max="3" width="19.85546875" style="19" customWidth="1"/>
    <col min="4" max="4" width="39.28515625" customWidth="1"/>
    <col min="5" max="6" width="18.5703125" style="19" customWidth="1"/>
    <col min="7" max="7" width="15.42578125" customWidth="1"/>
    <col min="8" max="8" width="15.28515625" customWidth="1"/>
    <col min="9" max="9" width="14.28515625" customWidth="1"/>
    <col min="10" max="10" width="27.5703125" customWidth="1"/>
  </cols>
  <sheetData>
    <row r="1" spans="1:13" ht="44.25" customHeight="1" x14ac:dyDescent="0.25">
      <c r="A1" s="79" t="s">
        <v>123</v>
      </c>
      <c r="B1" s="79"/>
      <c r="C1" s="79"/>
      <c r="D1" s="79"/>
      <c r="E1" s="79"/>
      <c r="F1" s="79"/>
      <c r="G1" s="79"/>
      <c r="H1" s="79"/>
      <c r="I1" s="79"/>
      <c r="J1" s="79"/>
    </row>
    <row r="2" spans="1:13" ht="15.75" x14ac:dyDescent="0.25">
      <c r="A2" s="46" t="s">
        <v>143</v>
      </c>
      <c r="B2" s="46"/>
      <c r="C2" s="28"/>
      <c r="D2" s="28"/>
      <c r="E2" s="28"/>
      <c r="F2" s="28"/>
      <c r="G2" s="29"/>
      <c r="H2" s="29"/>
      <c r="I2" s="28"/>
      <c r="J2" s="47"/>
      <c r="K2" s="47"/>
      <c r="L2" s="47"/>
      <c r="M2" s="47"/>
    </row>
    <row r="3" spans="1:13" s="20" customFormat="1" ht="15.75" x14ac:dyDescent="0.25">
      <c r="A3" s="2" t="s">
        <v>14</v>
      </c>
      <c r="B3" s="48" t="s">
        <v>0</v>
      </c>
      <c r="C3" s="48" t="s">
        <v>1</v>
      </c>
      <c r="D3" s="48" t="s">
        <v>2</v>
      </c>
      <c r="E3" s="48" t="s">
        <v>3</v>
      </c>
      <c r="F3" s="48" t="s">
        <v>147</v>
      </c>
      <c r="G3" s="48" t="s">
        <v>4</v>
      </c>
      <c r="H3" s="48" t="s">
        <v>144</v>
      </c>
      <c r="I3" s="48" t="s">
        <v>145</v>
      </c>
      <c r="J3" s="48" t="s">
        <v>39</v>
      </c>
    </row>
    <row r="4" spans="1:13" s="22" customFormat="1" ht="48.75" customHeight="1" x14ac:dyDescent="0.25">
      <c r="A4" s="49" t="s">
        <v>8</v>
      </c>
      <c r="B4" s="30" t="s">
        <v>139</v>
      </c>
      <c r="C4" s="14" t="s">
        <v>92</v>
      </c>
      <c r="D4" s="32" t="s">
        <v>93</v>
      </c>
      <c r="E4" s="32" t="s">
        <v>94</v>
      </c>
      <c r="F4" s="14">
        <v>37826174</v>
      </c>
      <c r="G4" s="40">
        <v>116301.88</v>
      </c>
      <c r="H4" s="35">
        <f>ROUND(G4*0.95,2)</f>
        <v>110486.79</v>
      </c>
      <c r="I4" s="72">
        <f>G4*0.85</f>
        <v>98856.597999999998</v>
      </c>
      <c r="J4" s="32" t="s">
        <v>128</v>
      </c>
    </row>
    <row r="5" spans="1:13" s="21" customFormat="1" ht="15.75" x14ac:dyDescent="0.25">
      <c r="A5" s="93" t="s">
        <v>7</v>
      </c>
      <c r="B5" s="94"/>
      <c r="C5" s="94"/>
      <c r="D5" s="94"/>
      <c r="E5" s="94"/>
      <c r="F5" s="76"/>
      <c r="G5" s="50">
        <f>SUM(G4:G4)</f>
        <v>116301.88</v>
      </c>
      <c r="H5" s="50">
        <f>SUM(H4:H4)</f>
        <v>110486.79</v>
      </c>
      <c r="I5" s="50">
        <f>I4</f>
        <v>98856.597999999998</v>
      </c>
      <c r="J5" s="39"/>
    </row>
    <row r="7" spans="1:13" x14ac:dyDescent="0.25">
      <c r="H7" s="71"/>
    </row>
    <row r="8" spans="1:13" x14ac:dyDescent="0.25">
      <c r="H8" s="71"/>
    </row>
  </sheetData>
  <mergeCells count="2">
    <mergeCell ref="A5:E5"/>
    <mergeCell ref="A1:J1"/>
  </mergeCells>
  <pageMargins left="0.7" right="0.7" top="0.75" bottom="0.75" header="0.3" footer="0.3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Normal="100" workbookViewId="0">
      <selection activeCell="F12" sqref="F12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0.5703125" style="1" customWidth="1"/>
    <col min="4" max="4" width="40.7109375" style="1" customWidth="1"/>
    <col min="5" max="6" width="21.5703125" style="1" customWidth="1"/>
    <col min="7" max="7" width="15.85546875" style="4" customWidth="1"/>
    <col min="8" max="8" width="15.5703125" style="4" customWidth="1"/>
    <col min="9" max="9" width="17.7109375" style="4" customWidth="1"/>
    <col min="10" max="10" width="21.140625" style="4" customWidth="1"/>
    <col min="11" max="11" width="40.7109375" style="1" customWidth="1"/>
    <col min="12" max="16384" width="9.140625" style="1"/>
  </cols>
  <sheetData>
    <row r="1" spans="1:11" ht="40.5" customHeight="1" x14ac:dyDescent="0.25">
      <c r="A1" s="79" t="s">
        <v>123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18.75" customHeight="1" x14ac:dyDescent="0.25">
      <c r="A2" s="98" t="s">
        <v>141</v>
      </c>
      <c r="B2" s="99"/>
      <c r="C2" s="33"/>
      <c r="D2" s="33"/>
      <c r="E2" s="33"/>
      <c r="F2" s="74"/>
      <c r="G2" s="1"/>
      <c r="H2" s="1"/>
      <c r="I2" s="1"/>
      <c r="J2" s="1"/>
    </row>
    <row r="3" spans="1:11" s="5" customFormat="1" ht="22.5" customHeight="1" x14ac:dyDescent="0.25">
      <c r="A3" s="2" t="s">
        <v>15</v>
      </c>
      <c r="B3" s="38" t="s">
        <v>0</v>
      </c>
      <c r="C3" s="38" t="s">
        <v>1</v>
      </c>
      <c r="D3" s="38" t="s">
        <v>2</v>
      </c>
      <c r="E3" s="38" t="s">
        <v>3</v>
      </c>
      <c r="F3" s="38" t="s">
        <v>147</v>
      </c>
      <c r="G3" s="38" t="s">
        <v>4</v>
      </c>
      <c r="H3" s="38" t="s">
        <v>5</v>
      </c>
      <c r="I3" s="38" t="s">
        <v>142</v>
      </c>
      <c r="J3" s="38" t="s">
        <v>6</v>
      </c>
      <c r="K3" s="3"/>
    </row>
    <row r="4" spans="1:11" ht="33.75" customHeight="1" x14ac:dyDescent="0.25">
      <c r="A4" s="39" t="s">
        <v>12</v>
      </c>
      <c r="B4" s="30" t="s">
        <v>139</v>
      </c>
      <c r="C4" s="14" t="s">
        <v>69</v>
      </c>
      <c r="D4" s="32" t="s">
        <v>28</v>
      </c>
      <c r="E4" s="32" t="s">
        <v>36</v>
      </c>
      <c r="F4" s="100" t="s">
        <v>174</v>
      </c>
      <c r="G4" s="40">
        <v>117660.66</v>
      </c>
      <c r="H4" s="40">
        <v>117660.66</v>
      </c>
      <c r="I4" s="41">
        <v>111777.63</v>
      </c>
      <c r="J4" s="41">
        <f>H4*0.85</f>
        <v>100011.561</v>
      </c>
      <c r="K4" s="3"/>
    </row>
    <row r="5" spans="1:11" x14ac:dyDescent="0.25">
      <c r="A5" s="78" t="s">
        <v>7</v>
      </c>
      <c r="B5" s="78"/>
      <c r="C5" s="78"/>
      <c r="D5" s="78"/>
      <c r="E5" s="78"/>
      <c r="F5" s="32"/>
      <c r="G5" s="36">
        <f>SUM(G4:G4)</f>
        <v>117660.66</v>
      </c>
      <c r="H5" s="36">
        <f>SUM(H4:H4)</f>
        <v>117660.66</v>
      </c>
      <c r="I5" s="36">
        <f>SUM(I4:I4)</f>
        <v>111777.63</v>
      </c>
      <c r="J5" s="42">
        <f>SUM(J4:J4)</f>
        <v>100011.561</v>
      </c>
    </row>
    <row r="6" spans="1:11" ht="14.25" customHeight="1" x14ac:dyDescent="0.25">
      <c r="A6" s="95" t="s">
        <v>125</v>
      </c>
      <c r="B6" s="95"/>
      <c r="C6" s="95"/>
      <c r="D6" s="95"/>
      <c r="E6" s="95"/>
      <c r="F6" s="77"/>
      <c r="G6" s="43"/>
      <c r="H6" s="43"/>
      <c r="I6" s="43"/>
      <c r="J6" s="43">
        <v>886013.31900000037</v>
      </c>
    </row>
    <row r="7" spans="1:11" ht="15.75" customHeight="1" x14ac:dyDescent="0.25">
      <c r="A7" s="95" t="s">
        <v>124</v>
      </c>
      <c r="B7" s="95"/>
      <c r="C7" s="95"/>
      <c r="D7" s="95"/>
      <c r="E7" s="95"/>
      <c r="F7" s="77"/>
      <c r="G7" s="44"/>
      <c r="H7" s="43"/>
      <c r="I7" s="43"/>
      <c r="J7" s="45">
        <f>J6-J5</f>
        <v>786001.75800000038</v>
      </c>
    </row>
    <row r="9" spans="1:11" s="5" customFormat="1" ht="12.75" customHeight="1" x14ac:dyDescent="0.25">
      <c r="G9" s="6"/>
      <c r="H9" s="6"/>
      <c r="I9" s="6"/>
      <c r="J9" s="6"/>
    </row>
    <row r="10" spans="1:11" x14ac:dyDescent="0.25">
      <c r="G10"/>
      <c r="H10"/>
      <c r="I10" s="71"/>
      <c r="J10" s="71"/>
    </row>
  </sheetData>
  <mergeCells count="5">
    <mergeCell ref="A1:J1"/>
    <mergeCell ref="A5:E5"/>
    <mergeCell ref="A6:E6"/>
    <mergeCell ref="A7:E7"/>
    <mergeCell ref="A2:B2"/>
  </mergeCells>
  <conditionalFormatting sqref="J7">
    <cfRule type="cellIs" dxfId="0" priority="1" operator="greaterThan">
      <formula>0</formula>
    </cfRule>
  </conditionalFormatting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</vt:i4>
      </vt:variant>
    </vt:vector>
  </HeadingPairs>
  <TitlesOfParts>
    <vt:vector size="10" baseType="lpstr">
      <vt:lpstr>RIUS TT</vt:lpstr>
      <vt:lpstr>RIUS NR</vt:lpstr>
      <vt:lpstr>RIUS ZA</vt:lpstr>
      <vt:lpstr>RIUS BB</vt:lpstr>
      <vt:lpstr>RIUS PO</vt:lpstr>
      <vt:lpstr>RIUS KE</vt:lpstr>
      <vt:lpstr>UMR BA</vt:lpstr>
      <vt:lpstr>UMR BB</vt:lpstr>
      <vt:lpstr>UMR KE</vt:lpstr>
      <vt:lpstr>'RIUS NR'!Oblasť_tlače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Janeček Zuzana</cp:lastModifiedBy>
  <cp:lastPrinted>2018-09-26T06:24:55Z</cp:lastPrinted>
  <dcterms:created xsi:type="dcterms:W3CDTF">2018-01-17T08:09:02Z</dcterms:created>
  <dcterms:modified xsi:type="dcterms:W3CDTF">2019-03-04T08:20:57Z</dcterms:modified>
</cp:coreProperties>
</file>