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uzana.janecek\Desktop\"/>
    </mc:Choice>
  </mc:AlternateContent>
  <bookViews>
    <workbookView xWindow="0" yWindow="0" windowWidth="28800" windowHeight="12300" tabRatio="790" activeTab="9"/>
  </bookViews>
  <sheets>
    <sheet name="RIUS TT" sheetId="25" r:id="rId1"/>
    <sheet name="RIUS NR" sheetId="32" r:id="rId2"/>
    <sheet name="RIUS TN" sheetId="33" r:id="rId3"/>
    <sheet name="RIUS BB" sheetId="28" r:id="rId4"/>
    <sheet name="RIUS PO" sheetId="31" r:id="rId5"/>
    <sheet name="RIUS KE" sheetId="29" r:id="rId6"/>
    <sheet name="Mesto BA" sheetId="30" r:id="rId7"/>
    <sheet name="Mesto BB" sheetId="40" r:id="rId8"/>
    <sheet name="Mesto NR" sheetId="18" r:id="rId9"/>
    <sheet name="Mesto PO" sheetId="41" r:id="rId10"/>
  </sheets>
  <definedNames>
    <definedName name="_xlnm._FilterDatabase" localSheetId="6" hidden="1">'Mesto BA'!$A$3:$K$3</definedName>
    <definedName name="_xlnm._FilterDatabase" localSheetId="7" hidden="1">'Mesto BB'!#REF!</definedName>
    <definedName name="_xlnm._FilterDatabase" localSheetId="9" hidden="1">'Mesto PO'!#REF!</definedName>
    <definedName name="_xlnm._FilterDatabase" localSheetId="3" hidden="1">'RIUS BB'!$A$3:$K$7</definedName>
    <definedName name="_xlnm._FilterDatabase" localSheetId="5" hidden="1">'RIUS KE'!#REF!</definedName>
    <definedName name="_xlnm._FilterDatabase" localSheetId="1" hidden="1">'RIUS NR'!$A$3:$K$3</definedName>
    <definedName name="_xlnm._FilterDatabase" localSheetId="4" hidden="1">'RIUS PO'!$A$3:$K$3</definedName>
    <definedName name="_xlnm._FilterDatabase" localSheetId="2" hidden="1">'RIUS TN'!$A$3:$K$3</definedName>
    <definedName name="_xlnm._FilterDatabase" localSheetId="0" hidden="1">'RIUS TT'!$A$3:$K$3</definedName>
  </definedNames>
  <calcPr calcId="162913"/>
</workbook>
</file>

<file path=xl/calcChain.xml><?xml version="1.0" encoding="utf-8"?>
<calcChain xmlns="http://schemas.openxmlformats.org/spreadsheetml/2006/main">
  <c r="I4" i="41" l="1"/>
  <c r="K4" i="28" l="1"/>
  <c r="J4" i="28"/>
  <c r="K4" i="18" l="1"/>
  <c r="J4" i="18"/>
  <c r="K5" i="30" l="1"/>
  <c r="J5" i="30"/>
  <c r="K4" i="30"/>
  <c r="J4" i="30"/>
  <c r="J4" i="41" l="1"/>
  <c r="K5" i="18"/>
  <c r="K7" i="18" s="1"/>
  <c r="J5" i="18"/>
  <c r="I5" i="18"/>
  <c r="H5" i="18"/>
  <c r="J4" i="40"/>
  <c r="I4" i="40"/>
  <c r="J12" i="30"/>
  <c r="I12" i="30"/>
  <c r="J11" i="28"/>
  <c r="H13" i="25" l="1"/>
  <c r="I13" i="25"/>
  <c r="J12" i="25"/>
  <c r="K4" i="25" l="1"/>
  <c r="J11" i="25" l="1"/>
  <c r="J13" i="25" s="1"/>
  <c r="K4" i="32" l="1"/>
  <c r="I5" i="29" l="1"/>
  <c r="H5" i="29"/>
  <c r="J4" i="29"/>
  <c r="J5" i="29" s="1"/>
  <c r="J11" i="33"/>
  <c r="I12" i="33"/>
  <c r="H12" i="33"/>
  <c r="J12" i="33" l="1"/>
  <c r="H8" i="31"/>
  <c r="J8" i="31" l="1"/>
  <c r="I8" i="31"/>
  <c r="K7" i="31"/>
  <c r="K5" i="31"/>
  <c r="K6" i="31"/>
  <c r="K4" i="31"/>
  <c r="K8" i="31" l="1"/>
  <c r="J5" i="25" l="1"/>
  <c r="I5" i="25"/>
  <c r="H5" i="25"/>
  <c r="K5" i="25" l="1"/>
  <c r="K7" i="25" l="1"/>
  <c r="I5" i="41"/>
  <c r="H5" i="41"/>
  <c r="I5" i="28" l="1"/>
  <c r="H5" i="28"/>
  <c r="K10" i="31" l="1"/>
  <c r="J5" i="41" l="1"/>
  <c r="J5" i="28" l="1"/>
  <c r="I13" i="30"/>
  <c r="H13" i="30"/>
  <c r="K5" i="28" l="1"/>
  <c r="J13" i="30"/>
  <c r="K7" i="28" l="1"/>
  <c r="K6" i="30"/>
  <c r="J5" i="40"/>
  <c r="I5" i="40"/>
  <c r="H5" i="40"/>
  <c r="K8" i="30" l="1"/>
  <c r="K5" i="33"/>
  <c r="J5" i="33"/>
  <c r="I5" i="33"/>
  <c r="H5" i="33"/>
  <c r="K5" i="32"/>
  <c r="J5" i="32"/>
  <c r="I5" i="32"/>
  <c r="H5" i="32"/>
  <c r="J6" i="30"/>
  <c r="I6" i="30"/>
  <c r="H6" i="30"/>
  <c r="J12" i="28"/>
  <c r="I12" i="28"/>
  <c r="H12" i="28"/>
  <c r="K7" i="32" l="1"/>
</calcChain>
</file>

<file path=xl/sharedStrings.xml><?xml version="1.0" encoding="utf-8"?>
<sst xmlns="http://schemas.openxmlformats.org/spreadsheetml/2006/main" count="295" uniqueCount="115">
  <si>
    <t xml:space="preserve">Kolo </t>
  </si>
  <si>
    <t>P.č.</t>
  </si>
  <si>
    <t>ITMS</t>
  </si>
  <si>
    <t>Názov projektu</t>
  </si>
  <si>
    <t>Žiadateľ</t>
  </si>
  <si>
    <t>Žiadané COV</t>
  </si>
  <si>
    <t>Schválené COV</t>
  </si>
  <si>
    <t>Schválené ERDF</t>
  </si>
  <si>
    <t xml:space="preserve">Spolu </t>
  </si>
  <si>
    <t>Alokácia</t>
  </si>
  <si>
    <t xml:space="preserve">zastavené konanie </t>
  </si>
  <si>
    <t xml:space="preserve">Dôvod neschválenia </t>
  </si>
  <si>
    <t xml:space="preserve">neschválené </t>
  </si>
  <si>
    <t xml:space="preserve">schválené </t>
  </si>
  <si>
    <t>spolu</t>
  </si>
  <si>
    <t>UMR BA</t>
  </si>
  <si>
    <t>UMR NR</t>
  </si>
  <si>
    <t>zastavenie § 20 ods. 1, písm. a) (späťvzatie)</t>
  </si>
  <si>
    <t>zastavenie § 20 ods. 1, písm. d) (pochybnosti o pravdivosti alebo úplnosti  a žiadateľ tieto pochybnosti neodstránil v určenej lehote)</t>
  </si>
  <si>
    <t>UMR BB</t>
  </si>
  <si>
    <t>neschválenie § 19 ods. 9, písm. a) (nesplnenie podmienok poskytnutia príspevku)</t>
  </si>
  <si>
    <t>UMR PO</t>
  </si>
  <si>
    <t>zostatok alokácie po 2. kole</t>
  </si>
  <si>
    <t>Materská škola (3 triedna) Prešov</t>
  </si>
  <si>
    <t>R.A.J. plus, s.r.o.</t>
  </si>
  <si>
    <t>Občianske združenie MŠ Žehrianska o.z.</t>
  </si>
  <si>
    <t>MATERSKÁ ŠKOLA obec Bernolákovo</t>
  </si>
  <si>
    <t>Obec Bernolákovo</t>
  </si>
  <si>
    <t>Prístavba k Materskej škole Mýtna</t>
  </si>
  <si>
    <t>Obec Mýtna</t>
  </si>
  <si>
    <t>Výstavba materskej školy Bratislava - Čunovo</t>
  </si>
  <si>
    <t>Mestská časť Bratislava - Čunovo</t>
  </si>
  <si>
    <t>Domov pre montessori škôlku</t>
  </si>
  <si>
    <t>MONTESSORI, o.z.</t>
  </si>
  <si>
    <t>RIÚS PO</t>
  </si>
  <si>
    <t>RIÚS TT</t>
  </si>
  <si>
    <t>RIÚS NR</t>
  </si>
  <si>
    <t>RIÚS TN</t>
  </si>
  <si>
    <t>RIÚS BB</t>
  </si>
  <si>
    <t>RIÚS KE</t>
  </si>
  <si>
    <t>SCHVÁLENÉ</t>
  </si>
  <si>
    <t>schválené</t>
  </si>
  <si>
    <t>neschválené</t>
  </si>
  <si>
    <t>Výzva: IROP-PO2-SC221-2016-10 - Zvýšenie kapacít infraštruktúry materských škôl (3. kolo)</t>
  </si>
  <si>
    <t>NFP302020M763</t>
  </si>
  <si>
    <t>Zvýšenie kapacity materskej školy Hanušovce nad Topľou</t>
  </si>
  <si>
    <t>Mesto Hanušovce nad Topľou</t>
  </si>
  <si>
    <t>NFP302020M795</t>
  </si>
  <si>
    <t>Materská škôlka – prístavba k školskej jedálni</t>
  </si>
  <si>
    <t>Obec Čierny Brod</t>
  </si>
  <si>
    <t>NFP302020M810</t>
  </si>
  <si>
    <t>Prístavba a rekonštrukcia materskej školy Majcichov</t>
  </si>
  <si>
    <t>Obec Majcichov</t>
  </si>
  <si>
    <t>NFP302020M836</t>
  </si>
  <si>
    <t>Zvýšenie kapacity súkromnej MŠ Life Academy v Poprade</t>
  </si>
  <si>
    <t>Life Academy, s.r.o.</t>
  </si>
  <si>
    <t>NFP302020M842</t>
  </si>
  <si>
    <t>Materská škola - novostavba Nováky</t>
  </si>
  <si>
    <t>Juraj Štanga</t>
  </si>
  <si>
    <t>NFP302020M851</t>
  </si>
  <si>
    <t>Rekonštrukcia predškolského zariadenia AURA</t>
  </si>
  <si>
    <t>Občianske združenie AURA</t>
  </si>
  <si>
    <t>NFP302020M858</t>
  </si>
  <si>
    <t>Gréckokatolícka eparchia Košice</t>
  </si>
  <si>
    <t>NFP302020M860</t>
  </si>
  <si>
    <t>Rozšírenie kapacity materskej školy v Ľubotíne = vyššia zaškolenosť detí aj z okolitých obcí</t>
  </si>
  <si>
    <t>Obec Ľubotín</t>
  </si>
  <si>
    <t>NFP302020M870</t>
  </si>
  <si>
    <t>NFP302020M874</t>
  </si>
  <si>
    <t>Zvýšenie kapacít infraštruktúry materskej školy v obci Bzovík</t>
  </si>
  <si>
    <t>Obec Bzovík</t>
  </si>
  <si>
    <t>NFP302020M875</t>
  </si>
  <si>
    <t>Zvýšenie kapacity materskej školy v obci Sobotište</t>
  </si>
  <si>
    <t>Obec Sobotište</t>
  </si>
  <si>
    <t>NFP302020M878</t>
  </si>
  <si>
    <t>NFP302020M882</t>
  </si>
  <si>
    <t>NFP302020M883</t>
  </si>
  <si>
    <t>Zvýšenie kapacity infraštruktúry materskej školy na ul. Malá- Bátorove Kosihy</t>
  </si>
  <si>
    <t>Obec Bátorove Kosihy</t>
  </si>
  <si>
    <t>NFP302020M888</t>
  </si>
  <si>
    <t>NFP302020M892</t>
  </si>
  <si>
    <t>NFP302020M895</t>
  </si>
  <si>
    <t>MŠ Žehrianska Bratislava - nové kapacity pre kvalitné predprimárne vzdelávanie</t>
  </si>
  <si>
    <t>zastavenie § 20, ods. 1, písm. d)</t>
  </si>
  <si>
    <t>Rozšírenie priestorov a kapacity Cirkevnej materskej školy blahoslaveného biskupa Vasiľa Hopku v Michalovciach.</t>
  </si>
  <si>
    <t>zastavené konanie</t>
  </si>
  <si>
    <t>zostatok alokácie po 3. kole</t>
  </si>
  <si>
    <t>Alokácia po 2 kole</t>
  </si>
  <si>
    <t>neschválenie § 19, ods. 9, písm. b)</t>
  </si>
  <si>
    <t>Prístavba MŠ Lužianky a úprava areálu MŠ</t>
  </si>
  <si>
    <t>Obec Lužianky</t>
  </si>
  <si>
    <t>NFP302020L139</t>
  </si>
  <si>
    <t>Materská škola- „Hospodársky pavilón“-Zmena stavby na nový účel „učebný pavilón“</t>
  </si>
  <si>
    <t>Obec Bzince pod Javorinou</t>
  </si>
  <si>
    <t>NFP302020M481</t>
  </si>
  <si>
    <t>Dôvod zastavenia</t>
  </si>
  <si>
    <t>zastavenie §20, ods. 1, písm. d)</t>
  </si>
  <si>
    <t>Alokácia po 2. kole</t>
  </si>
  <si>
    <t xml:space="preserve">NESCHVÁLENÉ </t>
  </si>
  <si>
    <t>ZASTAVENÉ KONANIE</t>
  </si>
  <si>
    <t>Schválené NFP</t>
  </si>
  <si>
    <t>Žiadané NFP</t>
  </si>
  <si>
    <t>Žiadané ERDF</t>
  </si>
  <si>
    <t>IČO</t>
  </si>
  <si>
    <t>00305880</t>
  </si>
  <si>
    <t>00310018</t>
  </si>
  <si>
    <t>00312746</t>
  </si>
  <si>
    <t>00306711</t>
  </si>
  <si>
    <t>00311456</t>
  </si>
  <si>
    <t>00316253</t>
  </si>
  <si>
    <t>00319767</t>
  </si>
  <si>
    <t>00332399</t>
  </si>
  <si>
    <t>00330035</t>
  </si>
  <si>
    <t>00641243</t>
  </si>
  <si>
    <t>00304662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</si>
</sst>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0" fontId="7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4" fontId="2" fillId="7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164" fontId="2" fillId="4" borderId="2" xfId="0" applyNumberFormat="1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9" fillId="3" borderId="2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center" vertical="center" wrapText="1"/>
    </xf>
    <xf numFmtId="164" fontId="2" fillId="7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4" fontId="2" fillId="8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8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9" fillId="6" borderId="2" xfId="0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vertical="center" wrapText="1"/>
    </xf>
    <xf numFmtId="4" fontId="9" fillId="6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90" zoomScaleNormal="90" workbookViewId="0">
      <selection activeCell="G23" sqref="F22:G23"/>
    </sheetView>
  </sheetViews>
  <sheetFormatPr defaultColWidth="9.140625" defaultRowHeight="15.75" x14ac:dyDescent="0.25"/>
  <cols>
    <col min="1" max="1" width="15.5703125" style="1" customWidth="1"/>
    <col min="2" max="3" width="6.85546875" style="1" customWidth="1"/>
    <col min="4" max="4" width="18.140625" style="1" customWidth="1"/>
    <col min="5" max="5" width="40.7109375" style="1" customWidth="1"/>
    <col min="6" max="7" width="21.5703125" style="1" customWidth="1"/>
    <col min="8" max="8" width="15.85546875" style="3" customWidth="1"/>
    <col min="9" max="9" width="14.7109375" style="3" customWidth="1"/>
    <col min="10" max="10" width="15.42578125" style="3" customWidth="1"/>
    <col min="11" max="11" width="18.85546875" style="3" customWidth="1"/>
    <col min="12" max="16384" width="9.140625" style="1"/>
  </cols>
  <sheetData>
    <row r="1" spans="1:11" ht="57.6" customHeight="1" x14ac:dyDescent="0.25">
      <c r="A1" s="94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9" customHeight="1" x14ac:dyDescent="0.25">
      <c r="A2" s="98" t="s">
        <v>40</v>
      </c>
      <c r="B2" s="98"/>
      <c r="C2" s="45"/>
      <c r="D2" s="45"/>
      <c r="E2" s="45"/>
      <c r="F2" s="45"/>
      <c r="G2" s="91"/>
      <c r="H2" s="45"/>
      <c r="I2" s="45"/>
      <c r="J2" s="45"/>
      <c r="K2" s="45"/>
    </row>
    <row r="3" spans="1:11" s="4" customFormat="1" ht="31.5" x14ac:dyDescent="0.25">
      <c r="A3" s="44" t="s">
        <v>35</v>
      </c>
      <c r="B3" s="47" t="s">
        <v>0</v>
      </c>
      <c r="C3" s="47" t="s">
        <v>1</v>
      </c>
      <c r="D3" s="48" t="s">
        <v>2</v>
      </c>
      <c r="E3" s="47" t="s">
        <v>3</v>
      </c>
      <c r="F3" s="48" t="s">
        <v>4</v>
      </c>
      <c r="G3" s="48" t="s">
        <v>103</v>
      </c>
      <c r="H3" s="49" t="s">
        <v>5</v>
      </c>
      <c r="I3" s="49" t="s">
        <v>6</v>
      </c>
      <c r="J3" s="49" t="s">
        <v>100</v>
      </c>
      <c r="K3" s="49" t="s">
        <v>7</v>
      </c>
    </row>
    <row r="4" spans="1:11" ht="33" customHeight="1" x14ac:dyDescent="0.25">
      <c r="A4" s="36" t="s">
        <v>13</v>
      </c>
      <c r="B4" s="7">
        <v>3</v>
      </c>
      <c r="C4" s="2">
        <v>1</v>
      </c>
      <c r="D4" s="10" t="s">
        <v>47</v>
      </c>
      <c r="E4" s="11" t="s">
        <v>48</v>
      </c>
      <c r="F4" s="11" t="s">
        <v>49</v>
      </c>
      <c r="G4" s="102" t="s">
        <v>104</v>
      </c>
      <c r="H4" s="53">
        <v>147000</v>
      </c>
      <c r="I4" s="53">
        <v>147000</v>
      </c>
      <c r="J4" s="54">
        <v>139650</v>
      </c>
      <c r="K4" s="55">
        <f>ROUND(I4*0.85,2)</f>
        <v>124950</v>
      </c>
    </row>
    <row r="5" spans="1:11" ht="18" customHeight="1" x14ac:dyDescent="0.25">
      <c r="A5" s="93" t="s">
        <v>14</v>
      </c>
      <c r="B5" s="93"/>
      <c r="C5" s="93"/>
      <c r="D5" s="93"/>
      <c r="E5" s="93"/>
      <c r="F5" s="93"/>
      <c r="G5" s="11"/>
      <c r="H5" s="56">
        <f>SUM(H4:H4)</f>
        <v>147000</v>
      </c>
      <c r="I5" s="56">
        <f>SUM(I4:I4)</f>
        <v>147000</v>
      </c>
      <c r="J5" s="56">
        <f>SUM(J4:J4)</f>
        <v>139650</v>
      </c>
      <c r="K5" s="56">
        <f>SUM(K4:K4)</f>
        <v>124950</v>
      </c>
    </row>
    <row r="6" spans="1:11" ht="18" customHeight="1" x14ac:dyDescent="0.25">
      <c r="A6" s="95" t="s">
        <v>9</v>
      </c>
      <c r="B6" s="95"/>
      <c r="C6" s="95"/>
      <c r="D6" s="95"/>
      <c r="E6" s="95"/>
      <c r="F6" s="95"/>
      <c r="G6" s="92"/>
      <c r="H6" s="57"/>
      <c r="I6" s="57"/>
      <c r="J6" s="57"/>
      <c r="K6" s="58">
        <v>190656.16349999991</v>
      </c>
    </row>
    <row r="7" spans="1:11" ht="18" customHeight="1" x14ac:dyDescent="0.25">
      <c r="A7" s="95" t="s">
        <v>22</v>
      </c>
      <c r="B7" s="95"/>
      <c r="C7" s="95"/>
      <c r="D7" s="95"/>
      <c r="E7" s="95"/>
      <c r="F7" s="95"/>
      <c r="G7" s="92"/>
      <c r="H7" s="59"/>
      <c r="I7" s="57"/>
      <c r="J7" s="57"/>
      <c r="K7" s="60">
        <f>K6-K5</f>
        <v>65706.163499999908</v>
      </c>
    </row>
    <row r="8" spans="1:11" x14ac:dyDescent="0.25">
      <c r="H8" s="61"/>
      <c r="I8" s="61"/>
      <c r="J8" s="61"/>
      <c r="K8" s="61"/>
    </row>
    <row r="9" spans="1:11" ht="33" customHeight="1" x14ac:dyDescent="0.25">
      <c r="A9" s="99" t="s">
        <v>98</v>
      </c>
      <c r="B9" s="99"/>
      <c r="H9" s="61"/>
      <c r="I9" s="61"/>
      <c r="J9" s="61"/>
      <c r="K9" s="61"/>
    </row>
    <row r="10" spans="1:11" ht="31.5" x14ac:dyDescent="0.25">
      <c r="A10" s="44" t="s">
        <v>35</v>
      </c>
      <c r="B10" s="50" t="s">
        <v>0</v>
      </c>
      <c r="C10" s="50" t="s">
        <v>1</v>
      </c>
      <c r="D10" s="51" t="s">
        <v>2</v>
      </c>
      <c r="E10" s="50" t="s">
        <v>3</v>
      </c>
      <c r="F10" s="51" t="s">
        <v>4</v>
      </c>
      <c r="G10" s="51" t="s">
        <v>103</v>
      </c>
      <c r="H10" s="62" t="s">
        <v>5</v>
      </c>
      <c r="I10" s="62" t="s">
        <v>101</v>
      </c>
      <c r="J10" s="62" t="s">
        <v>102</v>
      </c>
      <c r="K10" s="62" t="s">
        <v>11</v>
      </c>
    </row>
    <row r="11" spans="1:11" ht="34.5" customHeight="1" x14ac:dyDescent="0.25">
      <c r="A11" s="96" t="s">
        <v>12</v>
      </c>
      <c r="B11" s="18">
        <v>3</v>
      </c>
      <c r="C11" s="18">
        <v>1</v>
      </c>
      <c r="D11" s="34" t="s">
        <v>71</v>
      </c>
      <c r="E11" s="35" t="s">
        <v>72</v>
      </c>
      <c r="F11" s="35" t="s">
        <v>73</v>
      </c>
      <c r="G11" s="101" t="s">
        <v>105</v>
      </c>
      <c r="H11" s="63">
        <v>191883.51</v>
      </c>
      <c r="I11" s="64">
        <v>182289.33</v>
      </c>
      <c r="J11" s="64">
        <f>ROUND(H11*0.85,2)</f>
        <v>163100.98000000001</v>
      </c>
      <c r="K11" s="65" t="s">
        <v>88</v>
      </c>
    </row>
    <row r="12" spans="1:11" ht="34.5" customHeight="1" x14ac:dyDescent="0.25">
      <c r="A12" s="97"/>
      <c r="B12" s="18">
        <v>3</v>
      </c>
      <c r="C12" s="18">
        <v>2</v>
      </c>
      <c r="D12" s="34" t="s">
        <v>50</v>
      </c>
      <c r="E12" s="17" t="s">
        <v>51</v>
      </c>
      <c r="F12" s="17" t="s">
        <v>52</v>
      </c>
      <c r="G12" s="101" t="s">
        <v>106</v>
      </c>
      <c r="H12" s="63">
        <v>202000</v>
      </c>
      <c r="I12" s="64">
        <v>191900</v>
      </c>
      <c r="J12" s="64">
        <f>ROUND(H12*0.85,2)</f>
        <v>171700</v>
      </c>
      <c r="K12" s="65" t="s">
        <v>88</v>
      </c>
    </row>
    <row r="13" spans="1:11" x14ac:dyDescent="0.25">
      <c r="A13" s="93" t="s">
        <v>8</v>
      </c>
      <c r="B13" s="93"/>
      <c r="C13" s="93"/>
      <c r="D13" s="93"/>
      <c r="E13" s="93"/>
      <c r="F13" s="93"/>
      <c r="G13" s="90"/>
      <c r="H13" s="24">
        <f t="shared" ref="H13:I13" si="0">SUM(H11:H12)</f>
        <v>393883.51</v>
      </c>
      <c r="I13" s="24">
        <f t="shared" si="0"/>
        <v>374189.32999999996</v>
      </c>
      <c r="J13" s="24">
        <f>SUM(J11:J12)</f>
        <v>334800.98</v>
      </c>
      <c r="K13" s="7"/>
    </row>
    <row r="14" spans="1:11" s="4" customFormat="1" x14ac:dyDescent="0.25">
      <c r="H14" s="5"/>
      <c r="I14" s="5"/>
      <c r="J14" s="5"/>
    </row>
    <row r="20" spans="4:11" x14ac:dyDescent="0.25">
      <c r="D20" s="12"/>
      <c r="E20" s="13"/>
      <c r="F20" s="13"/>
      <c r="G20" s="13"/>
      <c r="H20" s="13"/>
      <c r="I20" s="15"/>
      <c r="J20" s="16"/>
      <c r="K20" s="16"/>
    </row>
    <row r="21" spans="4:11" x14ac:dyDescent="0.25">
      <c r="D21" s="12"/>
      <c r="E21" s="13"/>
      <c r="F21" s="13"/>
      <c r="G21" s="13"/>
      <c r="H21" s="13"/>
      <c r="I21" s="14"/>
      <c r="J21" s="16"/>
      <c r="K21" s="16"/>
    </row>
    <row r="22" spans="4:11" x14ac:dyDescent="0.25">
      <c r="D22" s="12"/>
      <c r="E22" s="13"/>
      <c r="F22" s="13"/>
      <c r="G22" s="13"/>
      <c r="H22" s="13"/>
      <c r="I22" s="14"/>
      <c r="J22" s="16"/>
      <c r="K22" s="16"/>
    </row>
    <row r="23" spans="4:11" x14ac:dyDescent="0.25">
      <c r="D23" s="12"/>
      <c r="E23" s="13"/>
      <c r="F23" s="13"/>
      <c r="G23" s="13"/>
      <c r="H23" s="13"/>
      <c r="I23" s="14"/>
      <c r="J23" s="16"/>
      <c r="K23" s="16"/>
    </row>
    <row r="24" spans="4:11" x14ac:dyDescent="0.25">
      <c r="D24" s="4"/>
      <c r="E24" s="4"/>
      <c r="F24" s="4"/>
      <c r="G24" s="4"/>
      <c r="H24" s="5"/>
      <c r="I24" s="5"/>
      <c r="J24" s="5"/>
      <c r="K24" s="5"/>
    </row>
  </sheetData>
  <mergeCells count="8">
    <mergeCell ref="A13:F13"/>
    <mergeCell ref="A1:K1"/>
    <mergeCell ref="A5:F5"/>
    <mergeCell ref="A6:F6"/>
    <mergeCell ref="A7:F7"/>
    <mergeCell ref="A11:A12"/>
    <mergeCell ref="A2:B2"/>
    <mergeCell ref="A9:B9"/>
  </mergeCells>
  <dataValidations disablePrompts="1" count="1">
    <dataValidation type="list" allowBlank="1" showInputMessage="1" showErrorMessage="1" sqref="I5:I6">
      <formula1>#REF!</formula1>
    </dataValidation>
  </dataValidations>
  <pageMargins left="0.25" right="0.25" top="0.75" bottom="0.75" header="0.3" footer="0.3"/>
  <pageSetup paperSize="9" scale="4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tabSelected="1" zoomScale="90" zoomScaleNormal="90" workbookViewId="0">
      <selection activeCell="G17" sqref="G17"/>
    </sheetView>
  </sheetViews>
  <sheetFormatPr defaultColWidth="9.140625" defaultRowHeight="15.75" x14ac:dyDescent="0.25"/>
  <cols>
    <col min="1" max="1" width="15.5703125" style="1" customWidth="1"/>
    <col min="2" max="3" width="6.7109375" style="1" customWidth="1"/>
    <col min="4" max="4" width="17.140625" style="1" customWidth="1"/>
    <col min="5" max="5" width="40.7109375" style="1" customWidth="1"/>
    <col min="6" max="7" width="21.5703125" style="1" customWidth="1"/>
    <col min="8" max="8" width="15.85546875" style="3" customWidth="1"/>
    <col min="9" max="9" width="14.7109375" style="3" customWidth="1"/>
    <col min="10" max="10" width="15.42578125" style="3" customWidth="1"/>
    <col min="11" max="11" width="28.5703125" style="1" customWidth="1"/>
    <col min="12" max="16384" width="9.140625" style="1"/>
  </cols>
  <sheetData>
    <row r="1" spans="1:11" ht="57.6" customHeight="1" x14ac:dyDescent="0.25">
      <c r="A1" s="94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s="4" customFormat="1" ht="36" customHeight="1" x14ac:dyDescent="0.25">
      <c r="A2" s="99" t="s">
        <v>98</v>
      </c>
      <c r="B2" s="99"/>
      <c r="H2" s="5"/>
      <c r="I2" s="5"/>
      <c r="J2" s="5"/>
    </row>
    <row r="3" spans="1:11" ht="31.15" customHeight="1" x14ac:dyDescent="0.25">
      <c r="A3" s="44" t="s">
        <v>21</v>
      </c>
      <c r="B3" s="50" t="s">
        <v>0</v>
      </c>
      <c r="C3" s="50" t="s">
        <v>1</v>
      </c>
      <c r="D3" s="51" t="s">
        <v>2</v>
      </c>
      <c r="E3" s="50" t="s">
        <v>3</v>
      </c>
      <c r="F3" s="51" t="s">
        <v>4</v>
      </c>
      <c r="G3" s="51" t="s">
        <v>103</v>
      </c>
      <c r="H3" s="52" t="s">
        <v>5</v>
      </c>
      <c r="I3" s="52" t="s">
        <v>101</v>
      </c>
      <c r="J3" s="52" t="s">
        <v>102</v>
      </c>
      <c r="K3" s="50" t="s">
        <v>11</v>
      </c>
    </row>
    <row r="4" spans="1:11" ht="63" x14ac:dyDescent="0.25">
      <c r="A4" s="46" t="s">
        <v>42</v>
      </c>
      <c r="B4" s="9">
        <v>3</v>
      </c>
      <c r="C4" s="9">
        <v>1</v>
      </c>
      <c r="D4" s="40" t="s">
        <v>80</v>
      </c>
      <c r="E4" s="40" t="s">
        <v>23</v>
      </c>
      <c r="F4" s="40" t="s">
        <v>24</v>
      </c>
      <c r="G4" s="110">
        <v>47535270</v>
      </c>
      <c r="H4" s="86">
        <v>435500</v>
      </c>
      <c r="I4" s="86">
        <f>ROUND(H4*0.9,2)</f>
        <v>391950</v>
      </c>
      <c r="J4" s="86">
        <f>ROUND(H4*0.85,2)</f>
        <v>370175</v>
      </c>
      <c r="K4" s="9" t="s">
        <v>20</v>
      </c>
    </row>
    <row r="5" spans="1:11" x14ac:dyDescent="0.25">
      <c r="A5" s="93" t="s">
        <v>8</v>
      </c>
      <c r="B5" s="93"/>
      <c r="C5" s="93"/>
      <c r="D5" s="93"/>
      <c r="E5" s="93"/>
      <c r="F5" s="93"/>
      <c r="G5" s="90"/>
      <c r="H5" s="79">
        <f>SUM(H4:H4)</f>
        <v>435500</v>
      </c>
      <c r="I5" s="79">
        <f>SUM(I4:I4)</f>
        <v>391950</v>
      </c>
      <c r="J5" s="79">
        <f>SUM(J4:J4)</f>
        <v>370175</v>
      </c>
      <c r="K5" s="7"/>
    </row>
  </sheetData>
  <mergeCells count="3">
    <mergeCell ref="A5:F5"/>
    <mergeCell ref="A1:K1"/>
    <mergeCell ref="A2:B2"/>
  </mergeCells>
  <dataValidations count="1">
    <dataValidation type="list" allowBlank="1" showInputMessage="1" showErrorMessage="1" sqref="K4">
      <formula1>#REF!</formula1>
    </dataValidation>
  </dataValidations>
  <pageMargins left="0.25" right="0.25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zoomScale="90" zoomScaleNormal="90" workbookViewId="0">
      <selection activeCell="G15" sqref="G15"/>
    </sheetView>
  </sheetViews>
  <sheetFormatPr defaultColWidth="9.140625" defaultRowHeight="15.75" x14ac:dyDescent="0.25"/>
  <cols>
    <col min="1" max="1" width="15.5703125" style="1" customWidth="1"/>
    <col min="2" max="3" width="6.7109375" style="1" customWidth="1"/>
    <col min="4" max="4" width="17.140625" style="1" customWidth="1"/>
    <col min="5" max="5" width="40.7109375" style="1" customWidth="1"/>
    <col min="6" max="7" width="21.5703125" style="1" customWidth="1"/>
    <col min="8" max="8" width="17.42578125" style="3" customWidth="1"/>
    <col min="9" max="9" width="16.5703125" style="3" customWidth="1"/>
    <col min="10" max="10" width="16" style="3" customWidth="1"/>
    <col min="11" max="11" width="17.85546875" style="3" customWidth="1"/>
    <col min="12" max="16384" width="9.140625" style="1"/>
  </cols>
  <sheetData>
    <row r="1" spans="1:11" ht="57.6" customHeight="1" x14ac:dyDescent="0.25">
      <c r="A1" s="94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42.6" customHeight="1" x14ac:dyDescent="0.25">
      <c r="A2" s="98" t="s">
        <v>40</v>
      </c>
      <c r="B2" s="98"/>
      <c r="C2" s="45"/>
      <c r="D2" s="45"/>
      <c r="E2" s="45"/>
      <c r="F2" s="45"/>
      <c r="G2" s="91"/>
      <c r="H2" s="45"/>
      <c r="I2" s="45"/>
      <c r="J2" s="45"/>
      <c r="K2" s="45"/>
    </row>
    <row r="3" spans="1:11" s="4" customFormat="1" ht="31.15" customHeight="1" x14ac:dyDescent="0.25">
      <c r="A3" s="44" t="s">
        <v>36</v>
      </c>
      <c r="B3" s="47" t="s">
        <v>0</v>
      </c>
      <c r="C3" s="47" t="s">
        <v>1</v>
      </c>
      <c r="D3" s="48" t="s">
        <v>2</v>
      </c>
      <c r="E3" s="47" t="s">
        <v>3</v>
      </c>
      <c r="F3" s="48" t="s">
        <v>4</v>
      </c>
      <c r="G3" s="48" t="s">
        <v>103</v>
      </c>
      <c r="H3" s="49" t="s">
        <v>5</v>
      </c>
      <c r="I3" s="49" t="s">
        <v>6</v>
      </c>
      <c r="J3" s="49" t="s">
        <v>100</v>
      </c>
      <c r="K3" s="49" t="s">
        <v>7</v>
      </c>
    </row>
    <row r="4" spans="1:11" ht="47.25" x14ac:dyDescent="0.25">
      <c r="A4" s="33" t="s">
        <v>13</v>
      </c>
      <c r="B4" s="7">
        <v>3</v>
      </c>
      <c r="C4" s="22">
        <v>1</v>
      </c>
      <c r="D4" s="6" t="s">
        <v>76</v>
      </c>
      <c r="E4" s="25" t="s">
        <v>77</v>
      </c>
      <c r="F4" s="25" t="s">
        <v>78</v>
      </c>
      <c r="G4" s="90" t="s">
        <v>107</v>
      </c>
      <c r="H4" s="53">
        <v>185384.2</v>
      </c>
      <c r="I4" s="53">
        <v>185384.2</v>
      </c>
      <c r="J4" s="54">
        <v>176114.99</v>
      </c>
      <c r="K4" s="55">
        <f>I4*0.85</f>
        <v>157576.57</v>
      </c>
    </row>
    <row r="5" spans="1:11" x14ac:dyDescent="0.25">
      <c r="A5" s="93" t="s">
        <v>8</v>
      </c>
      <c r="B5" s="93"/>
      <c r="C5" s="93"/>
      <c r="D5" s="93"/>
      <c r="E5" s="93"/>
      <c r="F5" s="93"/>
      <c r="G5" s="90"/>
      <c r="H5" s="56">
        <f>SUM(H4:H4)</f>
        <v>185384.2</v>
      </c>
      <c r="I5" s="56">
        <f>SUM(I4:I4)</f>
        <v>185384.2</v>
      </c>
      <c r="J5" s="56">
        <f>SUM(J4:J4)</f>
        <v>176114.99</v>
      </c>
      <c r="K5" s="56">
        <f>SUM(K4:K4)</f>
        <v>157576.57</v>
      </c>
    </row>
    <row r="6" spans="1:11" ht="14.25" customHeight="1" x14ac:dyDescent="0.25">
      <c r="A6" s="95" t="s">
        <v>9</v>
      </c>
      <c r="B6" s="95"/>
      <c r="C6" s="95"/>
      <c r="D6" s="95"/>
      <c r="E6" s="95"/>
      <c r="F6" s="95"/>
      <c r="G6" s="92"/>
      <c r="H6" s="66"/>
      <c r="I6" s="66"/>
      <c r="J6" s="66"/>
      <c r="K6" s="58">
        <v>2861310.0889999997</v>
      </c>
    </row>
    <row r="7" spans="1:11" ht="15.75" customHeight="1" x14ac:dyDescent="0.25">
      <c r="A7" s="95" t="s">
        <v>86</v>
      </c>
      <c r="B7" s="95"/>
      <c r="C7" s="95"/>
      <c r="D7" s="95"/>
      <c r="E7" s="95"/>
      <c r="F7" s="95"/>
      <c r="G7" s="92"/>
      <c r="H7" s="66"/>
      <c r="I7" s="66"/>
      <c r="J7" s="66"/>
      <c r="K7" s="60">
        <f>K6-K5</f>
        <v>2703733.5189999999</v>
      </c>
    </row>
    <row r="9" spans="1:11" s="4" customFormat="1" x14ac:dyDescent="0.25">
      <c r="H9" s="5"/>
      <c r="I9" s="5"/>
      <c r="J9" s="5"/>
      <c r="K9" s="5"/>
    </row>
  </sheetData>
  <mergeCells count="5">
    <mergeCell ref="A1:K1"/>
    <mergeCell ref="A5:F5"/>
    <mergeCell ref="A6:F6"/>
    <mergeCell ref="A7:F7"/>
    <mergeCell ref="A2:B2"/>
  </mergeCells>
  <pageMargins left="0.25" right="0.25" top="0.75" bottom="0.75" header="0.3" footer="0.3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zoomScale="90" zoomScaleNormal="90" workbookViewId="0">
      <selection activeCell="F19" sqref="F19"/>
    </sheetView>
  </sheetViews>
  <sheetFormatPr defaultColWidth="9.140625" defaultRowHeight="15.75" x14ac:dyDescent="0.25"/>
  <cols>
    <col min="1" max="1" width="15.5703125" style="1" customWidth="1"/>
    <col min="2" max="2" width="11.28515625" style="1" customWidth="1"/>
    <col min="3" max="3" width="6.7109375" style="1" customWidth="1"/>
    <col min="4" max="4" width="17.140625" style="1" customWidth="1"/>
    <col min="5" max="5" width="40.7109375" style="1" customWidth="1"/>
    <col min="6" max="7" width="21.5703125" style="1" customWidth="1"/>
    <col min="8" max="8" width="15.85546875" style="3" customWidth="1"/>
    <col min="9" max="9" width="14.7109375" style="3" customWidth="1"/>
    <col min="10" max="10" width="15.42578125" style="3" customWidth="1"/>
    <col min="11" max="11" width="21.140625" style="3" customWidth="1"/>
    <col min="12" max="12" width="12.7109375" style="1" bestFit="1" customWidth="1"/>
    <col min="13" max="16384" width="9.140625" style="1"/>
  </cols>
  <sheetData>
    <row r="1" spans="1:12" ht="57.6" customHeight="1" x14ac:dyDescent="0.25">
      <c r="A1" s="94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2" ht="39.6" customHeight="1" x14ac:dyDescent="0.25">
      <c r="A2" s="98" t="s">
        <v>40</v>
      </c>
      <c r="B2" s="98"/>
      <c r="C2" s="45"/>
      <c r="D2" s="45"/>
      <c r="E2" s="45"/>
      <c r="F2" s="45"/>
      <c r="G2" s="91"/>
      <c r="H2" s="45"/>
      <c r="I2" s="45"/>
      <c r="J2" s="45"/>
      <c r="K2" s="45"/>
    </row>
    <row r="3" spans="1:12" s="4" customFormat="1" ht="31.5" x14ac:dyDescent="0.25">
      <c r="A3" s="44" t="s">
        <v>37</v>
      </c>
      <c r="B3" s="47" t="s">
        <v>0</v>
      </c>
      <c r="C3" s="47" t="s">
        <v>1</v>
      </c>
      <c r="D3" s="48" t="s">
        <v>2</v>
      </c>
      <c r="E3" s="47" t="s">
        <v>3</v>
      </c>
      <c r="F3" s="48" t="s">
        <v>4</v>
      </c>
      <c r="G3" s="48" t="s">
        <v>103</v>
      </c>
      <c r="H3" s="49" t="s">
        <v>5</v>
      </c>
      <c r="I3" s="49" t="s">
        <v>6</v>
      </c>
      <c r="J3" s="49" t="s">
        <v>100</v>
      </c>
      <c r="K3" s="49" t="s">
        <v>7</v>
      </c>
    </row>
    <row r="4" spans="1:12" s="20" customFormat="1" ht="47.25" x14ac:dyDescent="0.25">
      <c r="A4" s="43" t="s">
        <v>41</v>
      </c>
      <c r="B4" s="9">
        <v>3</v>
      </c>
      <c r="C4" s="9">
        <v>1</v>
      </c>
      <c r="D4" s="8" t="s">
        <v>91</v>
      </c>
      <c r="E4" s="39" t="s">
        <v>92</v>
      </c>
      <c r="F4" s="39" t="s">
        <v>93</v>
      </c>
      <c r="G4" s="39" t="s">
        <v>108</v>
      </c>
      <c r="H4" s="70">
        <v>207766.95</v>
      </c>
      <c r="I4" s="71">
        <v>204281.15</v>
      </c>
      <c r="J4" s="71">
        <v>194067.09</v>
      </c>
      <c r="K4" s="72">
        <v>173638.97749999998</v>
      </c>
      <c r="L4" s="80"/>
    </row>
    <row r="5" spans="1:12" x14ac:dyDescent="0.25">
      <c r="A5" s="93" t="s">
        <v>8</v>
      </c>
      <c r="B5" s="93"/>
      <c r="C5" s="93"/>
      <c r="D5" s="93"/>
      <c r="E5" s="93"/>
      <c r="F5" s="93"/>
      <c r="G5" s="90"/>
      <c r="H5" s="79">
        <f>SUM(H4:H4)</f>
        <v>207766.95</v>
      </c>
      <c r="I5" s="79">
        <f>SUM(I4:I4)</f>
        <v>204281.15</v>
      </c>
      <c r="J5" s="79">
        <f>SUM(J4:J4)</f>
        <v>194067.09</v>
      </c>
      <c r="K5" s="79">
        <f>SUM(K4:K4)</f>
        <v>173638.97749999998</v>
      </c>
    </row>
    <row r="6" spans="1:12" ht="14.25" customHeight="1" x14ac:dyDescent="0.25">
      <c r="A6" s="95" t="s">
        <v>9</v>
      </c>
      <c r="B6" s="95"/>
      <c r="C6" s="95"/>
      <c r="D6" s="95"/>
      <c r="E6" s="95"/>
      <c r="F6" s="95"/>
      <c r="G6" s="92"/>
      <c r="H6" s="66"/>
      <c r="I6" s="66"/>
      <c r="J6" s="66"/>
      <c r="K6" s="73"/>
    </row>
    <row r="7" spans="1:12" ht="15.75" customHeight="1" x14ac:dyDescent="0.25">
      <c r="A7" s="95" t="s">
        <v>22</v>
      </c>
      <c r="B7" s="95"/>
      <c r="C7" s="95"/>
      <c r="D7" s="95"/>
      <c r="E7" s="95"/>
      <c r="F7" s="95"/>
      <c r="G7" s="92"/>
      <c r="H7" s="74"/>
      <c r="I7" s="66"/>
      <c r="J7" s="66"/>
      <c r="K7" s="73"/>
    </row>
    <row r="8" spans="1:12" x14ac:dyDescent="0.25">
      <c r="H8" s="61"/>
      <c r="I8" s="61"/>
      <c r="J8" s="61"/>
      <c r="K8" s="61"/>
    </row>
    <row r="9" spans="1:12" s="4" customFormat="1" ht="31.15" customHeight="1" x14ac:dyDescent="0.25">
      <c r="A9" s="100" t="s">
        <v>99</v>
      </c>
      <c r="B9" s="100"/>
      <c r="H9" s="75"/>
      <c r="I9" s="75"/>
      <c r="J9" s="75"/>
      <c r="K9" s="75"/>
    </row>
    <row r="10" spans="1:12" ht="30" customHeight="1" x14ac:dyDescent="0.25">
      <c r="A10" s="44" t="s">
        <v>37</v>
      </c>
      <c r="B10" s="67" t="s">
        <v>0</v>
      </c>
      <c r="C10" s="67" t="s">
        <v>1</v>
      </c>
      <c r="D10" s="68" t="s">
        <v>2</v>
      </c>
      <c r="E10" s="67" t="s">
        <v>3</v>
      </c>
      <c r="F10" s="68" t="s">
        <v>4</v>
      </c>
      <c r="G10" s="68" t="s">
        <v>103</v>
      </c>
      <c r="H10" s="76" t="s">
        <v>5</v>
      </c>
      <c r="I10" s="76" t="s">
        <v>101</v>
      </c>
      <c r="J10" s="76" t="s">
        <v>102</v>
      </c>
      <c r="K10" s="76" t="s">
        <v>11</v>
      </c>
    </row>
    <row r="11" spans="1:12" ht="31.5" x14ac:dyDescent="0.25">
      <c r="A11" s="43" t="s">
        <v>10</v>
      </c>
      <c r="B11" s="32">
        <v>3</v>
      </c>
      <c r="C11" s="32">
        <v>1</v>
      </c>
      <c r="D11" s="6" t="s">
        <v>56</v>
      </c>
      <c r="E11" s="32" t="s">
        <v>57</v>
      </c>
      <c r="F11" s="32" t="s">
        <v>58</v>
      </c>
      <c r="G11" s="8">
        <v>43530648</v>
      </c>
      <c r="H11" s="77">
        <v>107200</v>
      </c>
      <c r="I11" s="78">
        <v>96480</v>
      </c>
      <c r="J11" s="77">
        <f>ROUND(H11*0.85,2)</f>
        <v>91120</v>
      </c>
      <c r="K11" s="78" t="s">
        <v>83</v>
      </c>
    </row>
    <row r="12" spans="1:12" x14ac:dyDescent="0.25">
      <c r="A12" s="93" t="s">
        <v>8</v>
      </c>
      <c r="B12" s="93"/>
      <c r="C12" s="93"/>
      <c r="D12" s="93"/>
      <c r="E12" s="93"/>
      <c r="F12" s="93"/>
      <c r="G12" s="90"/>
      <c r="H12" s="79">
        <f>SUM(H11:H11)</f>
        <v>107200</v>
      </c>
      <c r="I12" s="79">
        <f>SUM(I11:I11)</f>
        <v>96480</v>
      </c>
      <c r="J12" s="79">
        <f>SUM(J11:J11)</f>
        <v>91120</v>
      </c>
      <c r="K12" s="78"/>
    </row>
    <row r="13" spans="1:12" x14ac:dyDescent="0.25">
      <c r="K13" s="1"/>
    </row>
    <row r="14" spans="1:12" x14ac:dyDescent="0.25">
      <c r="K14" s="1"/>
    </row>
    <row r="15" spans="1:12" x14ac:dyDescent="0.25">
      <c r="K15" s="1"/>
    </row>
    <row r="16" spans="1:12" x14ac:dyDescent="0.25">
      <c r="K16" s="1"/>
    </row>
    <row r="17" spans="11:11" x14ac:dyDescent="0.25">
      <c r="K17" s="1"/>
    </row>
  </sheetData>
  <mergeCells count="7">
    <mergeCell ref="A12:F12"/>
    <mergeCell ref="A1:K1"/>
    <mergeCell ref="A5:F5"/>
    <mergeCell ref="A6:F6"/>
    <mergeCell ref="A7:F7"/>
    <mergeCell ref="A2:B2"/>
    <mergeCell ref="A9:B9"/>
  </mergeCells>
  <pageMargins left="0.25" right="0.25" top="0.75" bottom="0.75" header="0.3" footer="0.3"/>
  <pageSetup paperSize="9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="90" zoomScaleNormal="90" workbookViewId="0">
      <selection activeCell="G18" sqref="G18"/>
    </sheetView>
  </sheetViews>
  <sheetFormatPr defaultColWidth="9.140625" defaultRowHeight="15.75" x14ac:dyDescent="0.25"/>
  <cols>
    <col min="1" max="1" width="15.5703125" style="1" customWidth="1"/>
    <col min="2" max="2" width="11.42578125" style="1" customWidth="1"/>
    <col min="3" max="3" width="6.7109375" style="1" customWidth="1"/>
    <col min="4" max="4" width="17.140625" style="1" customWidth="1"/>
    <col min="5" max="5" width="40.7109375" style="1" customWidth="1"/>
    <col min="6" max="7" width="21.5703125" style="1" customWidth="1"/>
    <col min="8" max="8" width="15.85546875" style="3" customWidth="1"/>
    <col min="9" max="9" width="14.7109375" style="3" customWidth="1"/>
    <col min="10" max="10" width="15.42578125" style="3" customWidth="1"/>
    <col min="11" max="11" width="21.140625" style="3" customWidth="1"/>
    <col min="12" max="16384" width="9.140625" style="1"/>
  </cols>
  <sheetData>
    <row r="1" spans="1:11" ht="45" customHeight="1" x14ac:dyDescent="0.25">
      <c r="A1" s="94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3" customHeight="1" x14ac:dyDescent="0.25">
      <c r="A2" s="98" t="s">
        <v>40</v>
      </c>
      <c r="B2" s="98"/>
      <c r="C2" s="45"/>
      <c r="D2" s="45"/>
      <c r="E2" s="45"/>
      <c r="F2" s="45"/>
      <c r="G2" s="91"/>
      <c r="H2" s="45"/>
      <c r="I2" s="45"/>
      <c r="J2" s="45"/>
      <c r="K2" s="45"/>
    </row>
    <row r="3" spans="1:11" s="4" customFormat="1" ht="31.5" x14ac:dyDescent="0.25">
      <c r="A3" s="44" t="s">
        <v>38</v>
      </c>
      <c r="B3" s="47" t="s">
        <v>0</v>
      </c>
      <c r="C3" s="47" t="s">
        <v>1</v>
      </c>
      <c r="D3" s="48" t="s">
        <v>2</v>
      </c>
      <c r="E3" s="47" t="s">
        <v>3</v>
      </c>
      <c r="F3" s="48" t="s">
        <v>4</v>
      </c>
      <c r="G3" s="48" t="s">
        <v>103</v>
      </c>
      <c r="H3" s="49" t="s">
        <v>5</v>
      </c>
      <c r="I3" s="49" t="s">
        <v>6</v>
      </c>
      <c r="J3" s="49" t="s">
        <v>100</v>
      </c>
      <c r="K3" s="49" t="s">
        <v>7</v>
      </c>
    </row>
    <row r="4" spans="1:11" ht="37.15" customHeight="1" x14ac:dyDescent="0.25">
      <c r="A4" s="43" t="s">
        <v>13</v>
      </c>
      <c r="B4" s="21">
        <v>3</v>
      </c>
      <c r="C4" s="2">
        <v>1</v>
      </c>
      <c r="D4" s="27" t="s">
        <v>67</v>
      </c>
      <c r="E4" s="28" t="s">
        <v>28</v>
      </c>
      <c r="F4" s="28" t="s">
        <v>29</v>
      </c>
      <c r="G4" s="103" t="s">
        <v>109</v>
      </c>
      <c r="H4" s="55">
        <v>164258.48000000001</v>
      </c>
      <c r="I4" s="55">
        <v>160400</v>
      </c>
      <c r="J4" s="81">
        <f>I4*0.95</f>
        <v>152380</v>
      </c>
      <c r="K4" s="55">
        <f>I4*0.85</f>
        <v>136340</v>
      </c>
    </row>
    <row r="5" spans="1:11" x14ac:dyDescent="0.25">
      <c r="A5" s="93" t="s">
        <v>8</v>
      </c>
      <c r="B5" s="93"/>
      <c r="C5" s="93"/>
      <c r="D5" s="93"/>
      <c r="E5" s="93"/>
      <c r="F5" s="93"/>
      <c r="G5" s="90"/>
      <c r="H5" s="56">
        <f>SUM(H4:H4)</f>
        <v>164258.48000000001</v>
      </c>
      <c r="I5" s="56">
        <f>SUM(I4:I4)</f>
        <v>160400</v>
      </c>
      <c r="J5" s="56">
        <f>SUM(J4:J4)</f>
        <v>152380</v>
      </c>
      <c r="K5" s="56">
        <f>SUM(K4:K4)</f>
        <v>136340</v>
      </c>
    </row>
    <row r="6" spans="1:11" ht="14.25" customHeight="1" x14ac:dyDescent="0.25">
      <c r="A6" s="95" t="s">
        <v>87</v>
      </c>
      <c r="B6" s="95"/>
      <c r="C6" s="95"/>
      <c r="D6" s="95"/>
      <c r="E6" s="95"/>
      <c r="F6" s="95"/>
      <c r="G6" s="92"/>
      <c r="H6" s="57"/>
      <c r="I6" s="57"/>
      <c r="J6" s="57"/>
      <c r="K6" s="58">
        <v>748080.3189999999</v>
      </c>
    </row>
    <row r="7" spans="1:11" ht="15.75" customHeight="1" x14ac:dyDescent="0.25">
      <c r="A7" s="95" t="s">
        <v>86</v>
      </c>
      <c r="B7" s="95"/>
      <c r="C7" s="95"/>
      <c r="D7" s="95"/>
      <c r="E7" s="95"/>
      <c r="F7" s="95"/>
      <c r="G7" s="92"/>
      <c r="H7" s="59"/>
      <c r="I7" s="57"/>
      <c r="J7" s="57"/>
      <c r="K7" s="60">
        <f>K6-K5</f>
        <v>611740.3189999999</v>
      </c>
    </row>
    <row r="8" spans="1:11" x14ac:dyDescent="0.25">
      <c r="H8" s="61"/>
      <c r="I8" s="61"/>
      <c r="J8" s="61"/>
      <c r="K8" s="61"/>
    </row>
    <row r="9" spans="1:11" s="4" customFormat="1" ht="36" customHeight="1" x14ac:dyDescent="0.25">
      <c r="A9" s="100" t="s">
        <v>99</v>
      </c>
      <c r="B9" s="100"/>
      <c r="H9" s="75"/>
      <c r="I9" s="75"/>
      <c r="J9" s="75"/>
      <c r="K9" s="75"/>
    </row>
    <row r="10" spans="1:11" ht="34.9" customHeight="1" x14ac:dyDescent="0.25">
      <c r="A10" s="44" t="s">
        <v>38</v>
      </c>
      <c r="B10" s="67" t="s">
        <v>0</v>
      </c>
      <c r="C10" s="67" t="s">
        <v>1</v>
      </c>
      <c r="D10" s="68" t="s">
        <v>2</v>
      </c>
      <c r="E10" s="67" t="s">
        <v>3</v>
      </c>
      <c r="F10" s="68" t="s">
        <v>4</v>
      </c>
      <c r="G10" s="68" t="s">
        <v>103</v>
      </c>
      <c r="H10" s="76" t="s">
        <v>5</v>
      </c>
      <c r="I10" s="76" t="s">
        <v>101</v>
      </c>
      <c r="J10" s="76" t="s">
        <v>102</v>
      </c>
      <c r="K10" s="76" t="s">
        <v>95</v>
      </c>
    </row>
    <row r="11" spans="1:11" ht="126" x14ac:dyDescent="0.25">
      <c r="A11" s="38" t="s">
        <v>10</v>
      </c>
      <c r="B11" s="21">
        <v>3</v>
      </c>
      <c r="C11" s="21">
        <v>1</v>
      </c>
      <c r="D11" s="31" t="s">
        <v>68</v>
      </c>
      <c r="E11" s="31" t="s">
        <v>69</v>
      </c>
      <c r="F11" s="31" t="s">
        <v>70</v>
      </c>
      <c r="G11" s="103" t="s">
        <v>110</v>
      </c>
      <c r="H11" s="53">
        <v>306117.03000000003</v>
      </c>
      <c r="I11" s="54">
        <v>224010.01409637</v>
      </c>
      <c r="J11" s="53">
        <f>ROUND(H11*0.85,2)</f>
        <v>260199.48</v>
      </c>
      <c r="K11" s="78" t="s">
        <v>18</v>
      </c>
    </row>
    <row r="12" spans="1:11" x14ac:dyDescent="0.25">
      <c r="A12" s="93" t="s">
        <v>8</v>
      </c>
      <c r="B12" s="93"/>
      <c r="C12" s="93"/>
      <c r="D12" s="93"/>
      <c r="E12" s="93"/>
      <c r="F12" s="93"/>
      <c r="G12" s="90"/>
      <c r="H12" s="56">
        <f>SUM(H11:H11)</f>
        <v>306117.03000000003</v>
      </c>
      <c r="I12" s="56">
        <f>SUM(I11:I11)</f>
        <v>224010.01409637</v>
      </c>
      <c r="J12" s="56">
        <f>SUM(J11:J11)</f>
        <v>260199.48</v>
      </c>
      <c r="K12" s="78"/>
    </row>
    <row r="13" spans="1:11" x14ac:dyDescent="0.25">
      <c r="K13" s="1"/>
    </row>
    <row r="14" spans="1:11" x14ac:dyDescent="0.25">
      <c r="K14" s="1"/>
    </row>
    <row r="15" spans="1:11" x14ac:dyDescent="0.25">
      <c r="K15" s="1"/>
    </row>
    <row r="16" spans="1:11" x14ac:dyDescent="0.25">
      <c r="K16" s="1"/>
    </row>
  </sheetData>
  <mergeCells count="7">
    <mergeCell ref="A12:F12"/>
    <mergeCell ref="A1:K1"/>
    <mergeCell ref="A5:F5"/>
    <mergeCell ref="A6:F6"/>
    <mergeCell ref="A7:F7"/>
    <mergeCell ref="A2:B2"/>
    <mergeCell ref="A9:B9"/>
  </mergeCells>
  <conditionalFormatting sqref="K7">
    <cfRule type="cellIs" dxfId="1" priority="1" operator="lessThan">
      <formula>0</formula>
    </cfRule>
  </conditionalFormatting>
  <dataValidations count="1">
    <dataValidation type="list" allowBlank="1" showInputMessage="1" showErrorMessage="1" sqref="K11:K12">
      <formula1>#REF!</formula1>
    </dataValidation>
  </dataValidations>
  <pageMargins left="0.25" right="0.25" top="0.75" bottom="0.75" header="0.3" footer="0.3"/>
  <pageSetup paperSize="9" scale="4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zoomScale="90" zoomScaleNormal="90" workbookViewId="0">
      <selection activeCell="G17" sqref="G17"/>
    </sheetView>
  </sheetViews>
  <sheetFormatPr defaultColWidth="9.140625" defaultRowHeight="15.75" x14ac:dyDescent="0.25"/>
  <cols>
    <col min="1" max="1" width="15.5703125" style="1" customWidth="1"/>
    <col min="2" max="3" width="6.7109375" style="1" customWidth="1"/>
    <col min="4" max="4" width="17.140625" style="1" customWidth="1"/>
    <col min="5" max="5" width="40.7109375" style="1" customWidth="1"/>
    <col min="6" max="7" width="21.5703125" style="1" customWidth="1"/>
    <col min="8" max="8" width="15.85546875" style="3" customWidth="1"/>
    <col min="9" max="9" width="14.7109375" style="3" customWidth="1"/>
    <col min="10" max="10" width="15.42578125" style="3" customWidth="1"/>
    <col min="11" max="11" width="21.140625" style="3" customWidth="1"/>
    <col min="12" max="16384" width="9.140625" style="1"/>
  </cols>
  <sheetData>
    <row r="1" spans="1:11" ht="57.6" customHeight="1" x14ac:dyDescent="0.25">
      <c r="A1" s="94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6.6" customHeight="1" x14ac:dyDescent="0.25">
      <c r="A2" s="98" t="s">
        <v>40</v>
      </c>
      <c r="B2" s="98"/>
      <c r="C2" s="45"/>
      <c r="D2" s="45"/>
      <c r="E2" s="45"/>
      <c r="F2" s="45"/>
      <c r="G2" s="91"/>
      <c r="H2" s="45"/>
      <c r="I2" s="45"/>
      <c r="J2" s="45"/>
      <c r="K2" s="45"/>
    </row>
    <row r="3" spans="1:11" s="4" customFormat="1" ht="31.5" x14ac:dyDescent="0.25">
      <c r="A3" s="44" t="s">
        <v>34</v>
      </c>
      <c r="B3" s="82" t="s">
        <v>0</v>
      </c>
      <c r="C3" s="82" t="s">
        <v>1</v>
      </c>
      <c r="D3" s="83" t="s">
        <v>2</v>
      </c>
      <c r="E3" s="82"/>
      <c r="F3" s="83" t="s">
        <v>4</v>
      </c>
      <c r="G3" s="83" t="s">
        <v>103</v>
      </c>
      <c r="H3" s="84" t="s">
        <v>5</v>
      </c>
      <c r="I3" s="84" t="s">
        <v>6</v>
      </c>
      <c r="J3" s="84" t="s">
        <v>100</v>
      </c>
      <c r="K3" s="84" t="s">
        <v>7</v>
      </c>
    </row>
    <row r="4" spans="1:11" ht="30" x14ac:dyDescent="0.25">
      <c r="A4" s="93" t="s">
        <v>13</v>
      </c>
      <c r="B4" s="19">
        <v>3</v>
      </c>
      <c r="C4" s="2">
        <v>1</v>
      </c>
      <c r="D4" s="31" t="s">
        <v>53</v>
      </c>
      <c r="E4" s="31" t="s">
        <v>54</v>
      </c>
      <c r="F4" s="31" t="s">
        <v>55</v>
      </c>
      <c r="G4" s="104">
        <v>44405847</v>
      </c>
      <c r="H4" s="85">
        <v>218799.49</v>
      </c>
      <c r="I4" s="86">
        <v>218799.49</v>
      </c>
      <c r="J4" s="54">
        <v>196919.54</v>
      </c>
      <c r="K4" s="55">
        <f>I4*0.85</f>
        <v>185979.56649999999</v>
      </c>
    </row>
    <row r="5" spans="1:11" ht="30" x14ac:dyDescent="0.25">
      <c r="A5" s="93"/>
      <c r="B5" s="30">
        <v>3</v>
      </c>
      <c r="C5" s="2">
        <v>2</v>
      </c>
      <c r="D5" s="29" t="s">
        <v>44</v>
      </c>
      <c r="E5" s="29" t="s">
        <v>45</v>
      </c>
      <c r="F5" s="29" t="s">
        <v>46</v>
      </c>
      <c r="G5" s="31" t="s">
        <v>111</v>
      </c>
      <c r="H5" s="85">
        <v>247802.1</v>
      </c>
      <c r="I5" s="86">
        <v>247358.1</v>
      </c>
      <c r="J5" s="54">
        <v>234990.19</v>
      </c>
      <c r="K5" s="55">
        <f t="shared" ref="K5:K6" si="0">I5*0.85</f>
        <v>210254.38500000001</v>
      </c>
    </row>
    <row r="6" spans="1:11" ht="30" x14ac:dyDescent="0.25">
      <c r="A6" s="93"/>
      <c r="B6" s="30">
        <v>3</v>
      </c>
      <c r="C6" s="2">
        <v>3</v>
      </c>
      <c r="D6" s="31" t="s">
        <v>59</v>
      </c>
      <c r="E6" s="31" t="s">
        <v>60</v>
      </c>
      <c r="F6" s="31" t="s">
        <v>61</v>
      </c>
      <c r="G6" s="104">
        <v>37941593</v>
      </c>
      <c r="H6" s="85">
        <v>98615.84</v>
      </c>
      <c r="I6" s="85">
        <v>98615.84</v>
      </c>
      <c r="J6" s="54">
        <v>93685.05</v>
      </c>
      <c r="K6" s="55">
        <f t="shared" si="0"/>
        <v>83823.463999999993</v>
      </c>
    </row>
    <row r="7" spans="1:11" ht="45" x14ac:dyDescent="0.25">
      <c r="A7" s="93"/>
      <c r="B7" s="30">
        <v>3</v>
      </c>
      <c r="C7" s="2">
        <v>4</v>
      </c>
      <c r="D7" s="31" t="s">
        <v>64</v>
      </c>
      <c r="E7" s="31" t="s">
        <v>65</v>
      </c>
      <c r="F7" s="31" t="s">
        <v>66</v>
      </c>
      <c r="G7" s="105" t="s">
        <v>112</v>
      </c>
      <c r="H7" s="85">
        <v>181999.23</v>
      </c>
      <c r="I7" s="86">
        <v>181999.23</v>
      </c>
      <c r="J7" s="54">
        <v>172899.27</v>
      </c>
      <c r="K7" s="55">
        <f>I7*0.85</f>
        <v>154699.3455</v>
      </c>
    </row>
    <row r="8" spans="1:11" x14ac:dyDescent="0.25">
      <c r="A8" s="93" t="s">
        <v>8</v>
      </c>
      <c r="B8" s="93"/>
      <c r="C8" s="93"/>
      <c r="D8" s="93"/>
      <c r="E8" s="93"/>
      <c r="F8" s="93"/>
      <c r="G8" s="31"/>
      <c r="H8" s="56">
        <f>SUM(H4:H7)</f>
        <v>747216.65999999992</v>
      </c>
      <c r="I8" s="56">
        <f>SUM(I4:I7)</f>
        <v>746772.65999999992</v>
      </c>
      <c r="J8" s="56">
        <f>SUM(J4:J7)</f>
        <v>698494.05</v>
      </c>
      <c r="K8" s="56">
        <f>SUM(K4:K7)</f>
        <v>634756.76099999994</v>
      </c>
    </row>
    <row r="9" spans="1:11" ht="14.25" customHeight="1" x14ac:dyDescent="0.25">
      <c r="A9" s="95" t="s">
        <v>9</v>
      </c>
      <c r="B9" s="95"/>
      <c r="C9" s="95"/>
      <c r="D9" s="95"/>
      <c r="E9" s="95"/>
      <c r="F9" s="95"/>
      <c r="G9" s="92"/>
      <c r="H9" s="57"/>
      <c r="I9" s="57"/>
      <c r="J9" s="57"/>
      <c r="K9" s="58">
        <v>7203533.8170000017</v>
      </c>
    </row>
    <row r="10" spans="1:11" ht="15.75" customHeight="1" x14ac:dyDescent="0.25">
      <c r="A10" s="95" t="s">
        <v>22</v>
      </c>
      <c r="B10" s="95"/>
      <c r="C10" s="95"/>
      <c r="D10" s="95"/>
      <c r="E10" s="95"/>
      <c r="F10" s="95"/>
      <c r="G10" s="92"/>
      <c r="H10" s="59"/>
      <c r="I10" s="57"/>
      <c r="J10" s="57"/>
      <c r="K10" s="60">
        <f>K9-K8</f>
        <v>6568777.0560000017</v>
      </c>
    </row>
  </sheetData>
  <mergeCells count="6">
    <mergeCell ref="A10:F10"/>
    <mergeCell ref="A1:K1"/>
    <mergeCell ref="A4:A7"/>
    <mergeCell ref="A8:F8"/>
    <mergeCell ref="A9:F9"/>
    <mergeCell ref="A2:B2"/>
  </mergeCells>
  <pageMargins left="0.25" right="0.25" top="0.75" bottom="0.75" header="0.3" footer="0.3"/>
  <pageSetup paperSize="9" scale="4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zoomScale="90" zoomScaleNormal="90" workbookViewId="0">
      <selection activeCell="G4" sqref="G4"/>
    </sheetView>
  </sheetViews>
  <sheetFormatPr defaultColWidth="9.140625" defaultRowHeight="15.75" x14ac:dyDescent="0.25"/>
  <cols>
    <col min="1" max="1" width="15.5703125" style="1" customWidth="1"/>
    <col min="2" max="2" width="13.5703125" style="1" customWidth="1"/>
    <col min="3" max="3" width="6.7109375" style="1" customWidth="1"/>
    <col min="4" max="4" width="17.140625" style="1" customWidth="1"/>
    <col min="5" max="5" width="40.7109375" style="1" customWidth="1"/>
    <col min="6" max="7" width="21.5703125" style="1" customWidth="1"/>
    <col min="8" max="8" width="15.85546875" style="3" customWidth="1"/>
    <col min="9" max="9" width="14.7109375" style="3" customWidth="1"/>
    <col min="10" max="10" width="15.42578125" style="3" customWidth="1"/>
    <col min="11" max="11" width="21.140625" style="3" customWidth="1"/>
    <col min="12" max="16384" width="9.140625" style="1"/>
  </cols>
  <sheetData>
    <row r="1" spans="1:11" ht="57.6" customHeight="1" x14ac:dyDescent="0.25">
      <c r="A1" s="94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1.15" customHeight="1" x14ac:dyDescent="0.25">
      <c r="A2" s="100" t="s">
        <v>99</v>
      </c>
      <c r="B2" s="100"/>
      <c r="K2" s="1"/>
    </row>
    <row r="3" spans="1:11" ht="31.9" customHeight="1" x14ac:dyDescent="0.25">
      <c r="A3" s="23" t="s">
        <v>39</v>
      </c>
      <c r="B3" s="67" t="s">
        <v>0</v>
      </c>
      <c r="C3" s="67" t="s">
        <v>1</v>
      </c>
      <c r="D3" s="68" t="s">
        <v>2</v>
      </c>
      <c r="E3" s="67" t="s">
        <v>3</v>
      </c>
      <c r="F3" s="68" t="s">
        <v>4</v>
      </c>
      <c r="G3" s="68" t="s">
        <v>103</v>
      </c>
      <c r="H3" s="69" t="s">
        <v>5</v>
      </c>
      <c r="I3" s="69" t="s">
        <v>101</v>
      </c>
      <c r="J3" s="69" t="s">
        <v>102</v>
      </c>
      <c r="K3" s="67" t="s">
        <v>11</v>
      </c>
    </row>
    <row r="4" spans="1:11" ht="47.25" x14ac:dyDescent="0.25">
      <c r="A4" s="89" t="s">
        <v>85</v>
      </c>
      <c r="B4" s="32">
        <v>3</v>
      </c>
      <c r="C4" s="32">
        <v>1</v>
      </c>
      <c r="D4" s="6" t="s">
        <v>62</v>
      </c>
      <c r="E4" s="32" t="s">
        <v>84</v>
      </c>
      <c r="F4" s="32" t="s">
        <v>63</v>
      </c>
      <c r="G4" s="6">
        <v>30305624</v>
      </c>
      <c r="H4" s="77">
        <v>313700</v>
      </c>
      <c r="I4" s="78">
        <v>298015</v>
      </c>
      <c r="J4" s="77">
        <f>ROUND(H4*0.85,2)</f>
        <v>266645</v>
      </c>
      <c r="K4" s="32" t="s">
        <v>17</v>
      </c>
    </row>
    <row r="5" spans="1:11" x14ac:dyDescent="0.25">
      <c r="A5" s="93" t="s">
        <v>8</v>
      </c>
      <c r="B5" s="93"/>
      <c r="C5" s="93"/>
      <c r="D5" s="93"/>
      <c r="E5" s="93"/>
      <c r="F5" s="93"/>
      <c r="G5" s="90"/>
      <c r="H5" s="56">
        <f>SUM(H4)</f>
        <v>313700</v>
      </c>
      <c r="I5" s="56">
        <f t="shared" ref="I5:J5" si="0">SUM(I4)</f>
        <v>298015</v>
      </c>
      <c r="J5" s="56">
        <f t="shared" si="0"/>
        <v>266645</v>
      </c>
      <c r="K5" s="7"/>
    </row>
    <row r="6" spans="1:11" s="4" customFormat="1" x14ac:dyDescent="0.25">
      <c r="H6" s="5"/>
      <c r="I6" s="5"/>
      <c r="J6" s="5"/>
    </row>
    <row r="7" spans="1:11" s="4" customFormat="1" x14ac:dyDescent="0.25">
      <c r="H7" s="5"/>
      <c r="I7" s="5"/>
      <c r="J7" s="5"/>
    </row>
    <row r="8" spans="1:11" x14ac:dyDescent="0.25">
      <c r="K8" s="1"/>
    </row>
    <row r="9" spans="1:11" x14ac:dyDescent="0.25">
      <c r="K9" s="1"/>
    </row>
  </sheetData>
  <mergeCells count="3">
    <mergeCell ref="A5:F5"/>
    <mergeCell ref="A1:K1"/>
    <mergeCell ref="A2:B2"/>
  </mergeCells>
  <dataValidations count="1">
    <dataValidation type="list" allowBlank="1" showInputMessage="1" showErrorMessage="1" sqref="K4">
      <formula1>#REF!</formula1>
    </dataValidation>
  </dataValidations>
  <pageMargins left="0.25" right="0.25" top="0.75" bottom="0.75" header="0.3" footer="0.3"/>
  <pageSetup paperSize="9" scale="4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="90" zoomScaleNormal="90" workbookViewId="0">
      <selection activeCell="F17" sqref="F17"/>
    </sheetView>
  </sheetViews>
  <sheetFormatPr defaultColWidth="9.140625" defaultRowHeight="15.75" x14ac:dyDescent="0.25"/>
  <cols>
    <col min="1" max="1" width="15.5703125" style="1" customWidth="1"/>
    <col min="2" max="2" width="11.5703125" style="1" customWidth="1"/>
    <col min="3" max="3" width="6.7109375" style="1" customWidth="1"/>
    <col min="4" max="4" width="18" style="1" customWidth="1"/>
    <col min="5" max="5" width="40.7109375" style="1" customWidth="1"/>
    <col min="6" max="7" width="21.5703125" style="1" customWidth="1"/>
    <col min="8" max="8" width="15.85546875" style="3" customWidth="1"/>
    <col min="9" max="9" width="14.7109375" style="3" customWidth="1"/>
    <col min="10" max="10" width="15.42578125" style="3" customWidth="1"/>
    <col min="11" max="11" width="25.140625" style="3" customWidth="1"/>
    <col min="12" max="16384" width="9.140625" style="1"/>
  </cols>
  <sheetData>
    <row r="1" spans="1:11" ht="51" customHeight="1" x14ac:dyDescent="0.25">
      <c r="A1" s="94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8.450000000000003" customHeight="1" x14ac:dyDescent="0.25">
      <c r="A2" s="98" t="s">
        <v>40</v>
      </c>
      <c r="B2" s="98"/>
      <c r="C2" s="45"/>
      <c r="D2" s="45"/>
      <c r="E2" s="45"/>
      <c r="F2" s="45"/>
      <c r="G2" s="91"/>
      <c r="H2" s="45"/>
      <c r="I2" s="45"/>
      <c r="J2" s="45"/>
      <c r="K2" s="45"/>
    </row>
    <row r="3" spans="1:11" s="4" customFormat="1" ht="31.5" x14ac:dyDescent="0.25">
      <c r="A3" s="44" t="s">
        <v>15</v>
      </c>
      <c r="B3" s="47" t="s">
        <v>0</v>
      </c>
      <c r="C3" s="47" t="s">
        <v>1</v>
      </c>
      <c r="D3" s="48" t="s">
        <v>2</v>
      </c>
      <c r="E3" s="47" t="s">
        <v>3</v>
      </c>
      <c r="F3" s="48" t="s">
        <v>4</v>
      </c>
      <c r="G3" s="48" t="s">
        <v>103</v>
      </c>
      <c r="H3" s="49" t="s">
        <v>5</v>
      </c>
      <c r="I3" s="49" t="s">
        <v>6</v>
      </c>
      <c r="J3" s="49" t="s">
        <v>100</v>
      </c>
      <c r="K3" s="49" t="s">
        <v>7</v>
      </c>
    </row>
    <row r="4" spans="1:11" ht="31.5" x14ac:dyDescent="0.25">
      <c r="A4" s="93" t="s">
        <v>41</v>
      </c>
      <c r="B4" s="21">
        <v>3</v>
      </c>
      <c r="C4" s="2">
        <v>1</v>
      </c>
      <c r="D4" s="26" t="s">
        <v>74</v>
      </c>
      <c r="E4" s="25" t="s">
        <v>30</v>
      </c>
      <c r="F4" s="25" t="s">
        <v>31</v>
      </c>
      <c r="G4" s="90" t="s">
        <v>113</v>
      </c>
      <c r="H4" s="77">
        <v>481837.54</v>
      </c>
      <c r="I4" s="77">
        <v>481837.54</v>
      </c>
      <c r="J4" s="78">
        <f>I4*0.95</f>
        <v>457745.66299999994</v>
      </c>
      <c r="K4" s="87">
        <f>I4*0.5</f>
        <v>240918.77</v>
      </c>
    </row>
    <row r="5" spans="1:11" ht="29.45" customHeight="1" x14ac:dyDescent="0.25">
      <c r="A5" s="93"/>
      <c r="B5" s="21">
        <v>3</v>
      </c>
      <c r="C5" s="2">
        <v>2</v>
      </c>
      <c r="D5" s="26" t="s">
        <v>75</v>
      </c>
      <c r="E5" s="25" t="s">
        <v>26</v>
      </c>
      <c r="F5" s="25" t="s">
        <v>27</v>
      </c>
      <c r="G5" s="107" t="s">
        <v>114</v>
      </c>
      <c r="H5" s="77">
        <v>670000</v>
      </c>
      <c r="I5" s="77">
        <v>670000</v>
      </c>
      <c r="J5" s="78">
        <f>I5*0.95</f>
        <v>636500</v>
      </c>
      <c r="K5" s="87">
        <f>I5*0.5</f>
        <v>335000</v>
      </c>
    </row>
    <row r="6" spans="1:11" x14ac:dyDescent="0.25">
      <c r="A6" s="93" t="s">
        <v>8</v>
      </c>
      <c r="B6" s="93"/>
      <c r="C6" s="93"/>
      <c r="D6" s="93"/>
      <c r="E6" s="93"/>
      <c r="F6" s="93"/>
      <c r="G6" s="25"/>
      <c r="H6" s="79">
        <f>SUM(H4:H5)</f>
        <v>1151837.54</v>
      </c>
      <c r="I6" s="79">
        <f>SUM(I4:I5)</f>
        <v>1151837.54</v>
      </c>
      <c r="J6" s="79">
        <f>SUM(J4:J5)</f>
        <v>1094245.6629999999</v>
      </c>
      <c r="K6" s="79">
        <f>SUM(K4:K5)</f>
        <v>575918.77</v>
      </c>
    </row>
    <row r="7" spans="1:11" ht="14.25" customHeight="1" x14ac:dyDescent="0.25">
      <c r="A7" s="95" t="s">
        <v>97</v>
      </c>
      <c r="B7" s="95"/>
      <c r="C7" s="95"/>
      <c r="D7" s="95"/>
      <c r="E7" s="95"/>
      <c r="F7" s="95"/>
      <c r="G7" s="92"/>
      <c r="H7" s="58"/>
      <c r="I7" s="58"/>
      <c r="J7" s="58"/>
      <c r="K7" s="73">
        <v>1253586.8900000006</v>
      </c>
    </row>
    <row r="8" spans="1:11" ht="15.75" customHeight="1" x14ac:dyDescent="0.25">
      <c r="A8" s="95" t="s">
        <v>86</v>
      </c>
      <c r="B8" s="95"/>
      <c r="C8" s="95"/>
      <c r="D8" s="95"/>
      <c r="E8" s="95"/>
      <c r="F8" s="95"/>
      <c r="G8" s="92"/>
      <c r="H8" s="60"/>
      <c r="I8" s="58"/>
      <c r="J8" s="58"/>
      <c r="K8" s="88">
        <f>K7-K6</f>
        <v>677668.12000000058</v>
      </c>
    </row>
    <row r="9" spans="1:11" x14ac:dyDescent="0.25">
      <c r="H9" s="61"/>
      <c r="I9" s="61"/>
      <c r="J9" s="61"/>
      <c r="K9" s="61"/>
    </row>
    <row r="10" spans="1:11" s="4" customFormat="1" ht="32.450000000000003" customHeight="1" x14ac:dyDescent="0.25">
      <c r="A10" s="100" t="s">
        <v>99</v>
      </c>
      <c r="B10" s="100"/>
      <c r="H10" s="75"/>
      <c r="I10" s="75"/>
      <c r="J10" s="75"/>
      <c r="K10" s="75"/>
    </row>
    <row r="11" spans="1:11" ht="31.15" customHeight="1" x14ac:dyDescent="0.25">
      <c r="A11" s="44" t="s">
        <v>15</v>
      </c>
      <c r="B11" s="67" t="s">
        <v>0</v>
      </c>
      <c r="C11" s="67" t="s">
        <v>1</v>
      </c>
      <c r="D11" s="68" t="s">
        <v>2</v>
      </c>
      <c r="E11" s="67" t="s">
        <v>3</v>
      </c>
      <c r="F11" s="68" t="s">
        <v>4</v>
      </c>
      <c r="G11" s="68" t="s">
        <v>103</v>
      </c>
      <c r="H11" s="76" t="s">
        <v>5</v>
      </c>
      <c r="I11" s="76" t="s">
        <v>101</v>
      </c>
      <c r="J11" s="76" t="s">
        <v>102</v>
      </c>
      <c r="K11" s="76" t="s">
        <v>11</v>
      </c>
    </row>
    <row r="12" spans="1:11" ht="108.6" customHeight="1" x14ac:dyDescent="0.25">
      <c r="A12" s="43" t="s">
        <v>10</v>
      </c>
      <c r="B12" s="37">
        <v>3</v>
      </c>
      <c r="C12" s="37">
        <v>1</v>
      </c>
      <c r="D12" s="41" t="s">
        <v>81</v>
      </c>
      <c r="E12" s="41" t="s">
        <v>82</v>
      </c>
      <c r="F12" s="41" t="s">
        <v>25</v>
      </c>
      <c r="G12" s="106">
        <v>50650327</v>
      </c>
      <c r="H12" s="78">
        <v>211305.1</v>
      </c>
      <c r="I12" s="77">
        <f>ROUND(H12*0.95,2)</f>
        <v>200739.85</v>
      </c>
      <c r="J12" s="77">
        <f>ROUND(H12*0.85,2)</f>
        <v>179609.34</v>
      </c>
      <c r="K12" s="78" t="s">
        <v>18</v>
      </c>
    </row>
    <row r="13" spans="1:11" x14ac:dyDescent="0.25">
      <c r="A13" s="93" t="s">
        <v>8</v>
      </c>
      <c r="B13" s="93"/>
      <c r="C13" s="93"/>
      <c r="D13" s="93"/>
      <c r="E13" s="93"/>
      <c r="F13" s="93"/>
      <c r="G13" s="41"/>
      <c r="H13" s="79">
        <f>SUM(H12:H12)</f>
        <v>211305.1</v>
      </c>
      <c r="I13" s="79">
        <f>SUM(I12:I12)</f>
        <v>200739.85</v>
      </c>
      <c r="J13" s="79">
        <f>SUM(J12:J12)</f>
        <v>179609.34</v>
      </c>
      <c r="K13" s="78"/>
    </row>
    <row r="14" spans="1:11" x14ac:dyDescent="0.25">
      <c r="K14" s="1"/>
    </row>
    <row r="15" spans="1:11" x14ac:dyDescent="0.25">
      <c r="K15" s="1"/>
    </row>
    <row r="16" spans="1:11" x14ac:dyDescent="0.25">
      <c r="K16" s="1"/>
    </row>
    <row r="17" spans="11:11" x14ac:dyDescent="0.25">
      <c r="K17" s="1"/>
    </row>
    <row r="18" spans="11:11" x14ac:dyDescent="0.25">
      <c r="K18" s="1"/>
    </row>
  </sheetData>
  <mergeCells count="8">
    <mergeCell ref="A13:F13"/>
    <mergeCell ref="A1:K1"/>
    <mergeCell ref="A4:A5"/>
    <mergeCell ref="A6:F6"/>
    <mergeCell ref="A7:F7"/>
    <mergeCell ref="A8:F8"/>
    <mergeCell ref="A2:B2"/>
    <mergeCell ref="A10:B10"/>
  </mergeCells>
  <conditionalFormatting sqref="K8">
    <cfRule type="cellIs" dxfId="0" priority="1" operator="lessThan">
      <formula>0</formula>
    </cfRule>
  </conditionalFormatting>
  <dataValidations count="1">
    <dataValidation type="list" allowBlank="1" showInputMessage="1" showErrorMessage="1" sqref="K12">
      <formula1>#REF!</formula1>
    </dataValidation>
  </dataValidations>
  <pageMargins left="0.25" right="0.25" top="0.75" bottom="0.75" header="0.3" footer="0.3"/>
  <pageSetup paperSize="9" scale="4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zoomScale="90" zoomScaleNormal="90" workbookViewId="0">
      <selection activeCell="G17" sqref="G17"/>
    </sheetView>
  </sheetViews>
  <sheetFormatPr defaultColWidth="9.140625" defaultRowHeight="15.75" x14ac:dyDescent="0.25"/>
  <cols>
    <col min="1" max="1" width="15.5703125" style="1" customWidth="1"/>
    <col min="2" max="2" width="13" style="1" customWidth="1"/>
    <col min="3" max="3" width="6.7109375" style="1" customWidth="1"/>
    <col min="4" max="4" width="18.140625" style="1" customWidth="1"/>
    <col min="5" max="5" width="40.7109375" style="1" customWidth="1"/>
    <col min="6" max="7" width="21.5703125" style="1" customWidth="1"/>
    <col min="8" max="8" width="15.85546875" style="3" customWidth="1"/>
    <col min="9" max="9" width="14.7109375" style="3" customWidth="1"/>
    <col min="10" max="10" width="15.42578125" style="3" customWidth="1"/>
    <col min="11" max="11" width="28.5703125" style="1" customWidth="1"/>
    <col min="12" max="16384" width="9.140625" style="1"/>
  </cols>
  <sheetData>
    <row r="1" spans="1:11" ht="57.6" customHeight="1" x14ac:dyDescent="0.25">
      <c r="A1" s="94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s="4" customFormat="1" ht="32.450000000000003" customHeight="1" x14ac:dyDescent="0.25">
      <c r="A2" s="100" t="s">
        <v>99</v>
      </c>
      <c r="B2" s="100"/>
      <c r="H2" s="5"/>
      <c r="I2" s="5"/>
      <c r="J2" s="5"/>
    </row>
    <row r="3" spans="1:11" ht="36" customHeight="1" x14ac:dyDescent="0.25">
      <c r="A3" s="44" t="s">
        <v>19</v>
      </c>
      <c r="B3" s="67" t="s">
        <v>0</v>
      </c>
      <c r="C3" s="67" t="s">
        <v>1</v>
      </c>
      <c r="D3" s="68" t="s">
        <v>2</v>
      </c>
      <c r="E3" s="67" t="s">
        <v>3</v>
      </c>
      <c r="F3" s="68" t="s">
        <v>4</v>
      </c>
      <c r="G3" s="68" t="s">
        <v>103</v>
      </c>
      <c r="H3" s="69" t="s">
        <v>5</v>
      </c>
      <c r="I3" s="69" t="s">
        <v>101</v>
      </c>
      <c r="J3" s="69" t="s">
        <v>102</v>
      </c>
      <c r="K3" s="67" t="s">
        <v>11</v>
      </c>
    </row>
    <row r="4" spans="1:11" ht="39" customHeight="1" x14ac:dyDescent="0.25">
      <c r="A4" s="37" t="s">
        <v>10</v>
      </c>
      <c r="B4" s="37">
        <v>3</v>
      </c>
      <c r="C4" s="37">
        <v>1</v>
      </c>
      <c r="D4" s="42" t="s">
        <v>79</v>
      </c>
      <c r="E4" s="42" t="s">
        <v>32</v>
      </c>
      <c r="F4" s="42" t="s">
        <v>33</v>
      </c>
      <c r="G4" s="108">
        <v>42189411</v>
      </c>
      <c r="H4" s="54">
        <v>143352</v>
      </c>
      <c r="I4" s="54">
        <f>ROUND(H4*0.95,2)</f>
        <v>136184.4</v>
      </c>
      <c r="J4" s="53">
        <f>ROUND(H4*0.85,2)</f>
        <v>121849.2</v>
      </c>
      <c r="K4" s="37" t="s">
        <v>96</v>
      </c>
    </row>
    <row r="5" spans="1:11" x14ac:dyDescent="0.25">
      <c r="A5" s="93" t="s">
        <v>8</v>
      </c>
      <c r="B5" s="93"/>
      <c r="C5" s="93"/>
      <c r="D5" s="93"/>
      <c r="E5" s="93"/>
      <c r="F5" s="93"/>
      <c r="G5" s="41"/>
      <c r="H5" s="56">
        <f>SUM(H4:H4)</f>
        <v>143352</v>
      </c>
      <c r="I5" s="56">
        <f>SUM(I4:I4)</f>
        <v>136184.4</v>
      </c>
      <c r="J5" s="56">
        <f>SUM(J4:J4)</f>
        <v>121849.2</v>
      </c>
      <c r="K5" s="21"/>
    </row>
  </sheetData>
  <mergeCells count="3">
    <mergeCell ref="A5:F5"/>
    <mergeCell ref="A1:K1"/>
    <mergeCell ref="A2:B2"/>
  </mergeCells>
  <pageMargins left="0.25" right="0.25" top="0.75" bottom="0.75" header="0.3" footer="0.3"/>
  <pageSetup paperSize="9" scale="4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90" zoomScaleNormal="90" workbookViewId="0">
      <selection activeCell="G11" sqref="G11"/>
    </sheetView>
  </sheetViews>
  <sheetFormatPr defaultRowHeight="15" x14ac:dyDescent="0.25"/>
  <cols>
    <col min="1" max="1" width="13.140625" customWidth="1"/>
    <col min="2" max="2" width="6.42578125" customWidth="1"/>
    <col min="3" max="3" width="5.85546875" customWidth="1"/>
    <col min="4" max="4" width="19.5703125" customWidth="1"/>
    <col min="5" max="5" width="46.140625" customWidth="1"/>
    <col min="6" max="7" width="30.5703125" customWidth="1"/>
    <col min="8" max="11" width="16.42578125" customWidth="1"/>
  </cols>
  <sheetData>
    <row r="1" spans="1:11" s="1" customFormat="1" ht="57.6" customHeight="1" x14ac:dyDescent="0.25">
      <c r="A1" s="94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s="1" customFormat="1" ht="45" customHeight="1" x14ac:dyDescent="0.25">
      <c r="A2" s="98" t="s">
        <v>40</v>
      </c>
      <c r="B2" s="98"/>
      <c r="C2" s="45"/>
      <c r="D2" s="45"/>
      <c r="E2" s="45"/>
      <c r="F2" s="45"/>
      <c r="G2" s="91"/>
      <c r="H2" s="45"/>
      <c r="I2" s="45"/>
      <c r="J2" s="45"/>
      <c r="K2" s="45"/>
    </row>
    <row r="3" spans="1:11" s="4" customFormat="1" ht="49.9" customHeight="1" x14ac:dyDescent="0.25">
      <c r="A3" s="44" t="s">
        <v>16</v>
      </c>
      <c r="B3" s="47" t="s">
        <v>0</v>
      </c>
      <c r="C3" s="47" t="s">
        <v>1</v>
      </c>
      <c r="D3" s="48" t="s">
        <v>2</v>
      </c>
      <c r="E3" s="47" t="s">
        <v>3</v>
      </c>
      <c r="F3" s="48" t="s">
        <v>4</v>
      </c>
      <c r="G3" s="48" t="s">
        <v>103</v>
      </c>
      <c r="H3" s="49" t="s">
        <v>5</v>
      </c>
      <c r="I3" s="49" t="s">
        <v>6</v>
      </c>
      <c r="J3" s="49" t="s">
        <v>100</v>
      </c>
      <c r="K3" s="49" t="s">
        <v>7</v>
      </c>
    </row>
    <row r="4" spans="1:11" s="1" customFormat="1" ht="38.450000000000003" customHeight="1" x14ac:dyDescent="0.25">
      <c r="A4" s="37" t="s">
        <v>41</v>
      </c>
      <c r="B4" s="37">
        <v>3</v>
      </c>
      <c r="C4" s="2">
        <v>1</v>
      </c>
      <c r="D4" s="39" t="s">
        <v>94</v>
      </c>
      <c r="E4" s="39" t="s">
        <v>89</v>
      </c>
      <c r="F4" s="39" t="s">
        <v>90</v>
      </c>
      <c r="G4" s="109">
        <v>34003517</v>
      </c>
      <c r="H4" s="53">
        <v>236755.24</v>
      </c>
      <c r="I4" s="53">
        <v>236755.24</v>
      </c>
      <c r="J4" s="54">
        <f>I4*0.95</f>
        <v>224917.47799999997</v>
      </c>
      <c r="K4" s="55">
        <f>I4*0.85</f>
        <v>201241.954</v>
      </c>
    </row>
    <row r="5" spans="1:11" s="1" customFormat="1" ht="15.75" x14ac:dyDescent="0.25">
      <c r="A5" s="93" t="s">
        <v>8</v>
      </c>
      <c r="B5" s="93"/>
      <c r="C5" s="93"/>
      <c r="D5" s="93"/>
      <c r="E5" s="93"/>
      <c r="F5" s="93"/>
      <c r="G5" s="90"/>
      <c r="H5" s="56">
        <f>SUM(H4:H4)</f>
        <v>236755.24</v>
      </c>
      <c r="I5" s="56">
        <f>SUM(I4:I4)</f>
        <v>236755.24</v>
      </c>
      <c r="J5" s="56">
        <f>SUM(J4:J4)</f>
        <v>224917.47799999997</v>
      </c>
      <c r="K5" s="56">
        <f>SUM(K4:K4)</f>
        <v>201241.954</v>
      </c>
    </row>
    <row r="6" spans="1:11" s="1" customFormat="1" ht="14.25" customHeight="1" x14ac:dyDescent="0.25">
      <c r="A6" s="95" t="s">
        <v>9</v>
      </c>
      <c r="B6" s="95"/>
      <c r="C6" s="95"/>
      <c r="D6" s="95"/>
      <c r="E6" s="95"/>
      <c r="F6" s="95"/>
      <c r="G6" s="92"/>
      <c r="H6" s="57"/>
      <c r="I6" s="57"/>
      <c r="J6" s="57"/>
      <c r="K6" s="58">
        <v>1981856.243</v>
      </c>
    </row>
    <row r="7" spans="1:11" s="1" customFormat="1" ht="15.75" customHeight="1" x14ac:dyDescent="0.25">
      <c r="A7" s="95" t="s">
        <v>86</v>
      </c>
      <c r="B7" s="95"/>
      <c r="C7" s="95"/>
      <c r="D7" s="95"/>
      <c r="E7" s="95"/>
      <c r="F7" s="95"/>
      <c r="G7" s="92"/>
      <c r="H7" s="59"/>
      <c r="I7" s="57"/>
      <c r="J7" s="57"/>
      <c r="K7" s="60">
        <f>K6-K5</f>
        <v>1780614.2890000001</v>
      </c>
    </row>
  </sheetData>
  <mergeCells count="5">
    <mergeCell ref="A1:K1"/>
    <mergeCell ref="A5:F5"/>
    <mergeCell ref="A6:F6"/>
    <mergeCell ref="A7:F7"/>
    <mergeCell ref="A2:B2"/>
  </mergeCells>
  <dataValidations count="1">
    <dataValidation type="list" allowBlank="1" showInputMessage="1" showErrorMessage="1" sqref="I5:I7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RIUS TT</vt:lpstr>
      <vt:lpstr>RIUS NR</vt:lpstr>
      <vt:lpstr>RIUS TN</vt:lpstr>
      <vt:lpstr>RIUS BB</vt:lpstr>
      <vt:lpstr>RIUS PO</vt:lpstr>
      <vt:lpstr>RIUS KE</vt:lpstr>
      <vt:lpstr>Mesto BA</vt:lpstr>
      <vt:lpstr>Mesto BB</vt:lpstr>
      <vt:lpstr>Mesto NR</vt:lpstr>
      <vt:lpstr>Mesto 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Janeček Zuzana</cp:lastModifiedBy>
  <cp:lastPrinted>2018-06-20T07:04:59Z</cp:lastPrinted>
  <dcterms:created xsi:type="dcterms:W3CDTF">2018-01-17T08:09:02Z</dcterms:created>
  <dcterms:modified xsi:type="dcterms:W3CDTF">2019-03-04T08:36:36Z</dcterms:modified>
</cp:coreProperties>
</file>