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602" activeTab="8"/>
  </bookViews>
  <sheets>
    <sheet name="RIÚS_ZA" sheetId="1" r:id="rId1"/>
    <sheet name="RIÚS_PO" sheetId="3" r:id="rId2"/>
    <sheet name="RIÚS_BB" sheetId="6" r:id="rId3"/>
    <sheet name="RIÚS_KE" sheetId="4" r:id="rId4"/>
    <sheet name="UMR_BA" sheetId="5" r:id="rId5"/>
    <sheet name="UMR_NR" sheetId="7" r:id="rId6"/>
    <sheet name="UMR_KE" sheetId="8" r:id="rId7"/>
    <sheet name="RIÚS_TN" sheetId="9" r:id="rId8"/>
    <sheet name="UMR_PO" sheetId="11" r:id="rId9"/>
  </sheets>
  <calcPr calcId="162913"/>
</workbook>
</file>

<file path=xl/calcChain.xml><?xml version="1.0" encoding="utf-8"?>
<calcChain xmlns="http://schemas.openxmlformats.org/spreadsheetml/2006/main">
  <c r="I7" i="3" l="1"/>
  <c r="J7" i="3"/>
  <c r="H7" i="3"/>
  <c r="J6" i="3"/>
  <c r="I5" i="11"/>
  <c r="H5" i="11"/>
  <c r="J4" i="11"/>
  <c r="J5" i="11" s="1"/>
  <c r="I14" i="8"/>
  <c r="J14" i="8"/>
  <c r="H14" i="8"/>
  <c r="J13" i="8"/>
  <c r="I13" i="7"/>
  <c r="J13" i="7"/>
  <c r="H13" i="7"/>
  <c r="J12" i="7"/>
  <c r="I13" i="5"/>
  <c r="J13" i="5"/>
  <c r="H13" i="5"/>
  <c r="J12" i="5"/>
  <c r="I14" i="1"/>
  <c r="J14" i="1"/>
  <c r="H14" i="1"/>
  <c r="J13" i="1" l="1"/>
  <c r="I7" i="1" l="1"/>
  <c r="H7" i="1"/>
  <c r="K9" i="3"/>
  <c r="J13" i="6"/>
  <c r="J14" i="6" s="1"/>
  <c r="K8" i="6"/>
  <c r="I14" i="6"/>
  <c r="H14" i="6"/>
  <c r="K9" i="9"/>
  <c r="I6" i="6"/>
  <c r="H6" i="6"/>
  <c r="J5" i="3"/>
  <c r="H9" i="4"/>
  <c r="I6" i="5"/>
  <c r="H6" i="5"/>
  <c r="I6" i="7"/>
  <c r="H6" i="7"/>
  <c r="I7" i="8"/>
  <c r="J7" i="8"/>
  <c r="H7" i="8"/>
  <c r="I7" i="9"/>
  <c r="J7" i="9"/>
  <c r="H7" i="9"/>
  <c r="K6" i="9" l="1"/>
  <c r="K5" i="1" l="1"/>
  <c r="K5" i="9" l="1"/>
  <c r="K7" i="9" s="1"/>
  <c r="J9" i="4" l="1"/>
  <c r="I9" i="4"/>
  <c r="K8" i="4"/>
  <c r="K6" i="4"/>
  <c r="K7" i="4"/>
  <c r="K5" i="4"/>
  <c r="K9" i="4" l="1"/>
  <c r="K11" i="4" s="1"/>
  <c r="K6" i="8"/>
  <c r="K5" i="8"/>
  <c r="K5" i="7"/>
  <c r="J5" i="6"/>
  <c r="J6" i="6" s="1"/>
  <c r="J5" i="7"/>
  <c r="J6" i="7" s="1"/>
  <c r="K5" i="5"/>
  <c r="K8" i="5" s="1"/>
  <c r="J5" i="5"/>
  <c r="J6" i="5" s="1"/>
  <c r="K6" i="1"/>
  <c r="J6" i="1"/>
  <c r="J7" i="1" s="1"/>
  <c r="K5" i="6"/>
  <c r="K6" i="6" s="1"/>
  <c r="K9" i="8" l="1"/>
  <c r="K6" i="7"/>
  <c r="K8" i="7"/>
  <c r="K7" i="1"/>
  <c r="K9" i="1" s="1"/>
  <c r="K6" i="5"/>
  <c r="K7" i="8"/>
</calcChain>
</file>

<file path=xl/sharedStrings.xml><?xml version="1.0" encoding="utf-8"?>
<sst xmlns="http://schemas.openxmlformats.org/spreadsheetml/2006/main" count="316" uniqueCount="119">
  <si>
    <t>P.č.</t>
  </si>
  <si>
    <t>ITMS</t>
  </si>
  <si>
    <t>Žiadateľ</t>
  </si>
  <si>
    <t>Výška schváleného NFP</t>
  </si>
  <si>
    <t>Schválené ERDF</t>
  </si>
  <si>
    <t>Schválené COV</t>
  </si>
  <si>
    <t>1.</t>
  </si>
  <si>
    <t>ALOKÁCIA pre II. kolo</t>
  </si>
  <si>
    <t>zostatok alokácie pre III. kolo</t>
  </si>
  <si>
    <t>2.</t>
  </si>
  <si>
    <t>RIÚS PO</t>
  </si>
  <si>
    <t>RIÚS BB</t>
  </si>
  <si>
    <t>UMR BA</t>
  </si>
  <si>
    <t>NFP302010K739</t>
  </si>
  <si>
    <t>NFP302010K530</t>
  </si>
  <si>
    <t>Mesto Zvolen</t>
  </si>
  <si>
    <t>NFP302010K560</t>
  </si>
  <si>
    <t>ARRIVA Liorbus, a.s,</t>
  </si>
  <si>
    <t>RIÚS ZA</t>
  </si>
  <si>
    <t>NFP302010K752</t>
  </si>
  <si>
    <t>ARRIVA Michalovce, a.s.</t>
  </si>
  <si>
    <t>NFP302010G718</t>
  </si>
  <si>
    <t>BUS KARPATY spol. s r.o.</t>
  </si>
  <si>
    <t>NFP302010K579</t>
  </si>
  <si>
    <t>Obec Šenkvice</t>
  </si>
  <si>
    <t>UMR NR</t>
  </si>
  <si>
    <t>NFP302010K511</t>
  </si>
  <si>
    <t>ARRIVA NITRA a.s.</t>
  </si>
  <si>
    <t>NFP302010K598</t>
  </si>
  <si>
    <t>Dopravný podnik mesta Košice, akciová spoločnosť</t>
  </si>
  <si>
    <t>NFP302010I650</t>
  </si>
  <si>
    <t>UMR KE</t>
  </si>
  <si>
    <t>Slovenská autobusová doprava Lučenec, a.s.</t>
  </si>
  <si>
    <t>Žiadané COV</t>
  </si>
  <si>
    <t>schválené</t>
  </si>
  <si>
    <t>neschválené</t>
  </si>
  <si>
    <t>Názov projektu</t>
  </si>
  <si>
    <t>Modernizácia a skvalitnenie služieb cestujúcej verejnosti – zabezpečenie moderného informačného a komunikačného systému pre cestujúcu verejnosť</t>
  </si>
  <si>
    <t>Rekonštrukcia predstaničných priestorov ŽST vo Zvolene</t>
  </si>
  <si>
    <t>Zvýšenie kvality a bezpečnosti poskytovaných služieb zlepšením informovanosti cestujúcich a modernizáciouinformačných, tarifných a dispečerských systémov riadenia v prímestskej i mestskej autobusovej doprave</t>
  </si>
  <si>
    <t>Online riadenie VOD a modernizácia dispečerského riadenia (modernizácia existujúcich a zavádzanie nových informačných a dispečerských systémov) vrátane modernizácie vozidlového informačného a komunikačného systému Budovanie IDS v PSK - I. fáza projektu</t>
  </si>
  <si>
    <t>Tarifno-informačné zabezpečenie integrovaného dopravného systému autobusov východnej časti Košického samosprávneho kraja</t>
  </si>
  <si>
    <t>Prestupný dopravný terminál Šenkvice</t>
  </si>
  <si>
    <t>Projekt IDS ako súčasť udržateľnej mobility v meste - Inteligentný, integrovaný a ekologický systém</t>
  </si>
  <si>
    <t>Modernizácia odbavovacieho systému v autobusoch MHD DPMK, a.s.</t>
  </si>
  <si>
    <t>Modernizácia dopravného dispečingu DPMK, a.s.</t>
  </si>
  <si>
    <t xml:space="preserve">Kolo </t>
  </si>
  <si>
    <t xml:space="preserve">Spolu </t>
  </si>
  <si>
    <t>Alokácia</t>
  </si>
  <si>
    <t>zostatok alokácie po 2. kole</t>
  </si>
  <si>
    <t xml:space="preserve"> Schválené NFP</t>
  </si>
  <si>
    <t>3.</t>
  </si>
  <si>
    <t>4.</t>
  </si>
  <si>
    <t>NFP302010K751</t>
  </si>
  <si>
    <t>Výstavba prestupného terminálu (uzla) s príslušným informačným systémom</t>
  </si>
  <si>
    <t>NFP302010K748</t>
  </si>
  <si>
    <t>Tarifno-informačné zabezpečenie integrovaného dopravného systému západnej časti Košického samosprávneho kraja</t>
  </si>
  <si>
    <t>eurobus, a.s.</t>
  </si>
  <si>
    <t>NFP302010K750</t>
  </si>
  <si>
    <t>Informačné zabezpečenie prestupných uzlov Košice a Spišská Nová Ves a autobusových zastávok v mestách Spišská Nová Ves a Smižany</t>
  </si>
  <si>
    <t xml:space="preserve"> schválené NFP</t>
  </si>
  <si>
    <t xml:space="preserve">schválené </t>
  </si>
  <si>
    <t>Výzva:  IROP-PO1-SC121-2016-12  Zvyšovanie atraktivity a konkurencieschopnosti verejnej osobnej dopravy II. kolo</t>
  </si>
  <si>
    <t>NFP302010K746</t>
  </si>
  <si>
    <t>Zvýšenie atraktivity VOD v Prievidzi zavedením moderných dopravných informačných systémov a rekonštrukciou autobusovej stanice a záchytného parkoviska</t>
  </si>
  <si>
    <t>NFP302010K548</t>
  </si>
  <si>
    <t>Modernizácia informačného systému v autobusoch prímestskej dopravy</t>
  </si>
  <si>
    <t>Alokácia pre II. kolo</t>
  </si>
  <si>
    <t>NFP302010K724</t>
  </si>
  <si>
    <t>Slovenská autobusová doprava Žilina , akciová spoločnosť</t>
  </si>
  <si>
    <t>RIÚS TN</t>
  </si>
  <si>
    <t>SCHVÁLENÉ</t>
  </si>
  <si>
    <t>Mesto Prievidza</t>
  </si>
  <si>
    <t>SAD Prievidza a.s.</t>
  </si>
  <si>
    <t>RIÚS KE</t>
  </si>
  <si>
    <t>Spolu</t>
  </si>
  <si>
    <t xml:space="preserve">NESCHVÁLENÉ </t>
  </si>
  <si>
    <t>žiadané NFP</t>
  </si>
  <si>
    <t>žiadané ERDF</t>
  </si>
  <si>
    <t xml:space="preserve">Dôvod neschválenia </t>
  </si>
  <si>
    <t>Nesplnené podmienky odborného hodnotenia</t>
  </si>
  <si>
    <t>RIUS ZA</t>
  </si>
  <si>
    <t xml:space="preserve">Dôvod zastavenia </t>
  </si>
  <si>
    <t xml:space="preserve">zastavené konanie </t>
  </si>
  <si>
    <t>NFP302010K773</t>
  </si>
  <si>
    <t>Modernizácia autobusových zastávok a parkovísk v Krásne nad Kysucou za účelom skvalitnenia služieb cestujúcej verejnosti v rámci verejnej dopravy osôb</t>
  </si>
  <si>
    <t>Mesto Krásno nad Kysucou</t>
  </si>
  <si>
    <t>zastavenie § 20 ods. 1 písm. a)</t>
  </si>
  <si>
    <t>ZASTAVENÉ KONANIE</t>
  </si>
  <si>
    <t xml:space="preserve">UMR BA </t>
  </si>
  <si>
    <t>NFP302010K770</t>
  </si>
  <si>
    <t>Revitalizácia prestupného dopravného terminálu v Bernolákove</t>
  </si>
  <si>
    <t>Obec Bernolákovo</t>
  </si>
  <si>
    <t xml:space="preserve">UMR NR </t>
  </si>
  <si>
    <t>NFP302010K602</t>
  </si>
  <si>
    <t>Záchytné parkovisko Štúrova ulica, Nitra</t>
  </si>
  <si>
    <t>Mesto Nitra</t>
  </si>
  <si>
    <t xml:space="preserve">UMR KE </t>
  </si>
  <si>
    <t>NFP302010K465</t>
  </si>
  <si>
    <t>Zvýšenie atraktivity verejnej dopravy - zástavka autobusov pri lekárni</t>
  </si>
  <si>
    <t>Obec Veľká Ida</t>
  </si>
  <si>
    <t>UMR PO</t>
  </si>
  <si>
    <t>NFP302010K545</t>
  </si>
  <si>
    <t>Integrovaná doprava - MHD, SAD, zastávka ul. Levočská (prestupný uzol)</t>
  </si>
  <si>
    <t>Mesto Prešov</t>
  </si>
  <si>
    <t>NFP302010K626</t>
  </si>
  <si>
    <t>Rekonštrukcia a modernizácia zastávok cestnej verejnej osobnej dopravy v Kežmarku</t>
  </si>
  <si>
    <t>Mesto Kežmarok</t>
  </si>
  <si>
    <t>Konanie zastavené počas administratívneho overovania</t>
  </si>
  <si>
    <t>IČO</t>
  </si>
  <si>
    <t>00314072</t>
  </si>
  <si>
    <t>00326283</t>
  </si>
  <si>
    <t>00320439</t>
  </si>
  <si>
    <t>00305103</t>
  </si>
  <si>
    <t>00304662</t>
  </si>
  <si>
    <t>00308307</t>
  </si>
  <si>
    <t>00324868</t>
  </si>
  <si>
    <t>00318442</t>
  </si>
  <si>
    <t>00327646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</si>
</sst>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8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/>
    </xf>
    <xf numFmtId="164" fontId="15" fillId="7" borderId="1" xfId="0" applyNumberFormat="1" applyFont="1" applyFill="1" applyBorder="1" applyAlignment="1">
      <alignment vertical="center" wrapText="1"/>
    </xf>
    <xf numFmtId="164" fontId="4" fillId="7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17" fillId="9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4" fontId="18" fillId="1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164" fontId="16" fillId="7" borderId="6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vertical="center" wrapText="1"/>
    </xf>
    <xf numFmtId="4" fontId="16" fillId="1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4" fontId="14" fillId="10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4" fillId="7" borderId="6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164" fontId="16" fillId="7" borderId="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4" fontId="16" fillId="7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18.140625" style="24" customWidth="1"/>
    <col min="2" max="2" width="6.5703125" style="24" customWidth="1"/>
    <col min="3" max="3" width="6.7109375" style="24" customWidth="1"/>
    <col min="4" max="4" width="17.28515625" style="24" customWidth="1"/>
    <col min="5" max="5" width="40.85546875" style="24" customWidth="1"/>
    <col min="6" max="6" width="18.85546875" style="24" bestFit="1" customWidth="1"/>
    <col min="7" max="7" width="18.85546875" style="24" customWidth="1"/>
    <col min="8" max="8" width="15.5703125" style="24" customWidth="1"/>
    <col min="9" max="9" width="15.28515625" style="24" customWidth="1"/>
    <col min="10" max="10" width="15.5703125" style="24" customWidth="1"/>
    <col min="11" max="11" width="16.5703125" style="24" customWidth="1"/>
    <col min="12" max="16384" width="8.85546875" style="24"/>
  </cols>
  <sheetData>
    <row r="1" spans="1:11" ht="14.45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.600000000000001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9.45" customHeight="1" x14ac:dyDescent="0.25">
      <c r="A3" s="129" t="s">
        <v>71</v>
      </c>
      <c r="B3" s="129"/>
      <c r="C3" s="129"/>
      <c r="H3" s="33"/>
      <c r="I3" s="33"/>
      <c r="J3" s="33"/>
      <c r="K3" s="33"/>
    </row>
    <row r="4" spans="1:11" ht="29.45" customHeight="1" x14ac:dyDescent="0.25">
      <c r="A4" s="49" t="s">
        <v>18</v>
      </c>
      <c r="B4" s="35" t="s">
        <v>46</v>
      </c>
      <c r="C4" s="35" t="s">
        <v>0</v>
      </c>
      <c r="D4" s="36" t="s">
        <v>1</v>
      </c>
      <c r="E4" s="36" t="s">
        <v>36</v>
      </c>
      <c r="F4" s="36" t="s">
        <v>2</v>
      </c>
      <c r="G4" s="36" t="s">
        <v>109</v>
      </c>
      <c r="H4" s="36" t="s">
        <v>33</v>
      </c>
      <c r="I4" s="36" t="s">
        <v>5</v>
      </c>
      <c r="J4" s="35" t="s">
        <v>3</v>
      </c>
      <c r="K4" s="35" t="s">
        <v>4</v>
      </c>
    </row>
    <row r="5" spans="1:11" ht="75" x14ac:dyDescent="0.25">
      <c r="A5" s="130" t="s">
        <v>34</v>
      </c>
      <c r="B5" s="3">
        <v>2</v>
      </c>
      <c r="C5" s="65" t="s">
        <v>6</v>
      </c>
      <c r="D5" s="16" t="s">
        <v>68</v>
      </c>
      <c r="E5" s="16" t="s">
        <v>37</v>
      </c>
      <c r="F5" s="16" t="s">
        <v>69</v>
      </c>
      <c r="G5" s="169">
        <v>36407771</v>
      </c>
      <c r="H5" s="63">
        <v>127780</v>
      </c>
      <c r="I5" s="63">
        <v>127780</v>
      </c>
      <c r="J5" s="63">
        <v>115002</v>
      </c>
      <c r="K5" s="63">
        <f>I5*0.85</f>
        <v>108613</v>
      </c>
    </row>
    <row r="6" spans="1:11" ht="75" x14ac:dyDescent="0.25">
      <c r="A6" s="130"/>
      <c r="B6" s="3">
        <v>2</v>
      </c>
      <c r="C6" s="25" t="s">
        <v>9</v>
      </c>
      <c r="D6" s="1" t="s">
        <v>16</v>
      </c>
      <c r="E6" s="1" t="s">
        <v>37</v>
      </c>
      <c r="F6" s="1" t="s">
        <v>17</v>
      </c>
      <c r="G6" s="169">
        <v>36403431</v>
      </c>
      <c r="H6" s="37">
        <v>137763.32</v>
      </c>
      <c r="I6" s="37">
        <v>137763.32</v>
      </c>
      <c r="J6" s="37">
        <f>I6*0.9</f>
        <v>123986.98800000001</v>
      </c>
      <c r="K6" s="37">
        <f>I6*0.85</f>
        <v>117098.822</v>
      </c>
    </row>
    <row r="7" spans="1:11" x14ac:dyDescent="0.25">
      <c r="A7" s="126" t="s">
        <v>75</v>
      </c>
      <c r="B7" s="127"/>
      <c r="C7" s="127"/>
      <c r="D7" s="127"/>
      <c r="E7" s="127"/>
      <c r="F7" s="128"/>
      <c r="G7" s="110"/>
      <c r="H7" s="38">
        <f>SUM(H5:H6)</f>
        <v>265543.32</v>
      </c>
      <c r="I7" s="38">
        <f t="shared" ref="I7:K7" si="0">SUM(I5:I6)</f>
        <v>265543.32</v>
      </c>
      <c r="J7" s="38">
        <f t="shared" si="0"/>
        <v>238988.98800000001</v>
      </c>
      <c r="K7" s="38">
        <f t="shared" si="0"/>
        <v>225711.82199999999</v>
      </c>
    </row>
    <row r="8" spans="1:11" x14ac:dyDescent="0.25">
      <c r="A8" s="124" t="s">
        <v>7</v>
      </c>
      <c r="B8" s="124"/>
      <c r="C8" s="124"/>
      <c r="D8" s="124"/>
      <c r="E8" s="124"/>
      <c r="F8" s="124"/>
      <c r="G8" s="124"/>
      <c r="H8" s="124"/>
      <c r="I8" s="124"/>
      <c r="J8" s="124"/>
      <c r="K8" s="64">
        <v>257491</v>
      </c>
    </row>
    <row r="9" spans="1:11" x14ac:dyDescent="0.25">
      <c r="A9" s="125" t="s">
        <v>8</v>
      </c>
      <c r="B9" s="125"/>
      <c r="C9" s="125"/>
      <c r="D9" s="125"/>
      <c r="E9" s="125"/>
      <c r="F9" s="125"/>
      <c r="G9" s="125"/>
      <c r="H9" s="125"/>
      <c r="I9" s="125"/>
      <c r="J9" s="125"/>
      <c r="K9" s="43">
        <f>K8-K7</f>
        <v>31779.178000000014</v>
      </c>
    </row>
    <row r="11" spans="1:11" ht="33" customHeight="1" x14ac:dyDescent="0.25">
      <c r="A11" s="120" t="s">
        <v>88</v>
      </c>
      <c r="B11" s="120"/>
    </row>
    <row r="12" spans="1:11" s="69" customFormat="1" ht="34.15" customHeight="1" x14ac:dyDescent="0.25">
      <c r="A12" s="68" t="s">
        <v>81</v>
      </c>
      <c r="B12" s="73" t="s">
        <v>46</v>
      </c>
      <c r="C12" s="73" t="s">
        <v>0</v>
      </c>
      <c r="D12" s="74" t="s">
        <v>1</v>
      </c>
      <c r="E12" s="73" t="s">
        <v>36</v>
      </c>
      <c r="F12" s="74" t="s">
        <v>2</v>
      </c>
      <c r="G12" s="74" t="s">
        <v>109</v>
      </c>
      <c r="H12" s="75" t="s">
        <v>33</v>
      </c>
      <c r="I12" s="75" t="s">
        <v>77</v>
      </c>
      <c r="J12" s="75" t="s">
        <v>78</v>
      </c>
      <c r="K12" s="73" t="s">
        <v>82</v>
      </c>
    </row>
    <row r="13" spans="1:11" s="69" customFormat="1" ht="60" x14ac:dyDescent="0.25">
      <c r="A13" s="70" t="s">
        <v>83</v>
      </c>
      <c r="B13" s="71">
        <v>2</v>
      </c>
      <c r="C13" s="71">
        <v>1</v>
      </c>
      <c r="D13" s="72" t="s">
        <v>84</v>
      </c>
      <c r="E13" s="72" t="s">
        <v>85</v>
      </c>
      <c r="F13" s="71" t="s">
        <v>86</v>
      </c>
      <c r="G13" s="72" t="s">
        <v>110</v>
      </c>
      <c r="H13" s="76">
        <v>115289.06</v>
      </c>
      <c r="I13" s="77">
        <v>109524.61</v>
      </c>
      <c r="J13" s="76">
        <f>H13*0.85</f>
        <v>97995.701000000001</v>
      </c>
      <c r="K13" s="71" t="s">
        <v>87</v>
      </c>
    </row>
    <row r="14" spans="1:11" s="69" customFormat="1" x14ac:dyDescent="0.25">
      <c r="A14" s="121" t="s">
        <v>47</v>
      </c>
      <c r="B14" s="122"/>
      <c r="C14" s="122"/>
      <c r="D14" s="122"/>
      <c r="E14" s="122"/>
      <c r="F14" s="122"/>
      <c r="G14" s="108"/>
      <c r="H14" s="79">
        <f>SUM(H13)</f>
        <v>115289.06</v>
      </c>
      <c r="I14" s="79">
        <f t="shared" ref="I14:J14" si="1">SUM(I13)</f>
        <v>109524.61</v>
      </c>
      <c r="J14" s="79">
        <f t="shared" si="1"/>
        <v>97995.701000000001</v>
      </c>
      <c r="K14" s="78"/>
    </row>
  </sheetData>
  <mergeCells count="8">
    <mergeCell ref="A11:B11"/>
    <mergeCell ref="A14:F14"/>
    <mergeCell ref="A1:K2"/>
    <mergeCell ref="A8:J8"/>
    <mergeCell ref="A9:J9"/>
    <mergeCell ref="A7:F7"/>
    <mergeCell ref="A3:C3"/>
    <mergeCell ref="A5:A6"/>
  </mergeCells>
  <conditionalFormatting sqref="K9">
    <cfRule type="cellIs" dxfId="5" priority="2" operator="lessThan">
      <formula>0</formula>
    </cfRule>
  </conditionalFormatting>
  <dataValidations count="1">
    <dataValidation type="textLength" operator="equal" allowBlank="1" showInputMessage="1" showErrorMessage="1" sqref="D13">
      <formula1>13</formula1>
    </dataValidation>
  </dataValidation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selection activeCell="G16" sqref="G16"/>
    </sheetView>
  </sheetViews>
  <sheetFormatPr defaultColWidth="8.85546875" defaultRowHeight="15" x14ac:dyDescent="0.25"/>
  <cols>
    <col min="1" max="1" width="15.7109375" style="24" customWidth="1"/>
    <col min="2" max="2" width="8.85546875" style="24"/>
    <col min="3" max="3" width="5.7109375" style="40" customWidth="1"/>
    <col min="4" max="4" width="16.42578125" style="24" customWidth="1"/>
    <col min="5" max="5" width="42.5703125" style="24" customWidth="1"/>
    <col min="6" max="6" width="15.85546875" style="24" bestFit="1" customWidth="1"/>
    <col min="7" max="8" width="15.85546875" style="24" customWidth="1"/>
    <col min="9" max="9" width="13.85546875" style="24" customWidth="1"/>
    <col min="10" max="10" width="14.85546875" style="24" customWidth="1"/>
    <col min="11" max="11" width="25.7109375" style="24" customWidth="1"/>
    <col min="12" max="16384" width="8.85546875" style="24"/>
  </cols>
  <sheetData>
    <row r="1" spans="1:11" ht="14.45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4.4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34.15" customHeight="1" x14ac:dyDescent="0.25">
      <c r="A3" s="131" t="s">
        <v>76</v>
      </c>
      <c r="B3" s="131"/>
      <c r="C3" s="25"/>
      <c r="D3" s="34"/>
      <c r="E3" s="34"/>
      <c r="F3" s="58"/>
      <c r="G3" s="58"/>
      <c r="H3" s="58"/>
      <c r="I3" s="58"/>
      <c r="J3" s="58"/>
      <c r="K3" s="58"/>
    </row>
    <row r="4" spans="1:11" ht="40.15" customHeight="1" x14ac:dyDescent="0.25">
      <c r="A4" s="49" t="s">
        <v>10</v>
      </c>
      <c r="B4" s="56" t="s">
        <v>46</v>
      </c>
      <c r="C4" s="56" t="s">
        <v>0</v>
      </c>
      <c r="D4" s="59" t="s">
        <v>1</v>
      </c>
      <c r="E4" s="59" t="s">
        <v>36</v>
      </c>
      <c r="F4" s="59" t="s">
        <v>2</v>
      </c>
      <c r="G4" s="59" t="s">
        <v>109</v>
      </c>
      <c r="H4" s="57" t="s">
        <v>33</v>
      </c>
      <c r="I4" s="57" t="s">
        <v>77</v>
      </c>
      <c r="J4" s="57" t="s">
        <v>78</v>
      </c>
      <c r="K4" s="57" t="s">
        <v>79</v>
      </c>
    </row>
    <row r="5" spans="1:11" ht="91.15" customHeight="1" x14ac:dyDescent="0.25">
      <c r="A5" s="139" t="s">
        <v>35</v>
      </c>
      <c r="B5" s="3">
        <v>2</v>
      </c>
      <c r="C5" s="25" t="s">
        <v>6</v>
      </c>
      <c r="D5" s="1" t="s">
        <v>21</v>
      </c>
      <c r="E5" s="26" t="s">
        <v>40</v>
      </c>
      <c r="F5" s="1" t="s">
        <v>22</v>
      </c>
      <c r="G5" s="169">
        <v>31693113</v>
      </c>
      <c r="H5" s="60">
        <v>175655.69</v>
      </c>
      <c r="I5" s="37">
        <v>158090.12100000001</v>
      </c>
      <c r="J5" s="37">
        <f>H5*0.85</f>
        <v>149307.3365</v>
      </c>
      <c r="K5" s="66" t="s">
        <v>80</v>
      </c>
    </row>
    <row r="6" spans="1:11" ht="91.15" customHeight="1" x14ac:dyDescent="0.25">
      <c r="A6" s="140"/>
      <c r="B6" s="67">
        <v>2</v>
      </c>
      <c r="C6" s="25" t="s">
        <v>9</v>
      </c>
      <c r="D6" s="1" t="s">
        <v>105</v>
      </c>
      <c r="E6" s="26" t="s">
        <v>106</v>
      </c>
      <c r="F6" s="1" t="s">
        <v>107</v>
      </c>
      <c r="G6" s="1" t="s">
        <v>111</v>
      </c>
      <c r="H6" s="60">
        <v>69395.67</v>
      </c>
      <c r="I6" s="37">
        <v>65925.89</v>
      </c>
      <c r="J6" s="37">
        <f>H6*0.85</f>
        <v>58986.319499999998</v>
      </c>
      <c r="K6" s="66" t="s">
        <v>108</v>
      </c>
    </row>
    <row r="7" spans="1:11" ht="22.9" customHeight="1" x14ac:dyDescent="0.25">
      <c r="A7" s="126" t="s">
        <v>75</v>
      </c>
      <c r="B7" s="127"/>
      <c r="C7" s="127"/>
      <c r="D7" s="127"/>
      <c r="E7" s="127"/>
      <c r="F7" s="128"/>
      <c r="G7" s="110"/>
      <c r="H7" s="38">
        <f>SUM(H5:H6)</f>
        <v>245051.36</v>
      </c>
      <c r="I7" s="38">
        <f t="shared" ref="I7:J7" si="0">SUM(I5:I6)</f>
        <v>224016.011</v>
      </c>
      <c r="J7" s="38">
        <f t="shared" si="0"/>
        <v>208293.65600000002</v>
      </c>
      <c r="K7" s="38"/>
    </row>
    <row r="8" spans="1:11" x14ac:dyDescent="0.25">
      <c r="A8" s="132" t="s">
        <v>7</v>
      </c>
      <c r="B8" s="133"/>
      <c r="C8" s="133"/>
      <c r="D8" s="133"/>
      <c r="E8" s="133"/>
      <c r="F8" s="133"/>
      <c r="G8" s="133"/>
      <c r="H8" s="133"/>
      <c r="I8" s="133"/>
      <c r="J8" s="134"/>
      <c r="K8" s="43">
        <v>1507993.51</v>
      </c>
    </row>
    <row r="9" spans="1:11" x14ac:dyDescent="0.25">
      <c r="A9" s="135" t="s">
        <v>8</v>
      </c>
      <c r="B9" s="136"/>
      <c r="C9" s="136"/>
      <c r="D9" s="136"/>
      <c r="E9" s="136"/>
      <c r="F9" s="136"/>
      <c r="G9" s="136"/>
      <c r="H9" s="136"/>
      <c r="I9" s="136"/>
      <c r="J9" s="137"/>
      <c r="K9" s="43">
        <f>K8</f>
        <v>1507993.51</v>
      </c>
    </row>
  </sheetData>
  <mergeCells count="6">
    <mergeCell ref="A3:B3"/>
    <mergeCell ref="A7:F7"/>
    <mergeCell ref="A8:J8"/>
    <mergeCell ref="A9:J9"/>
    <mergeCell ref="A1:K2"/>
    <mergeCell ref="A5:A6"/>
  </mergeCells>
  <conditionalFormatting sqref="K9">
    <cfRule type="cellIs" dxfId="4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90" zoomScaleNormal="90" workbookViewId="0">
      <selection activeCell="H29" sqref="H29"/>
    </sheetView>
  </sheetViews>
  <sheetFormatPr defaultColWidth="8.85546875" defaultRowHeight="15" x14ac:dyDescent="0.25"/>
  <cols>
    <col min="1" max="1" width="14" style="24" customWidth="1"/>
    <col min="2" max="2" width="7.42578125" style="24" customWidth="1"/>
    <col min="3" max="3" width="6.85546875" style="24" customWidth="1"/>
    <col min="4" max="4" width="16.28515625" style="24" customWidth="1"/>
    <col min="5" max="5" width="43.5703125" style="24" customWidth="1"/>
    <col min="6" max="6" width="22" style="24" bestFit="1" customWidth="1"/>
    <col min="7" max="7" width="22" style="24" customWidth="1"/>
    <col min="8" max="8" width="15.7109375" style="24" customWidth="1"/>
    <col min="9" max="9" width="15.28515625" style="24" customWidth="1"/>
    <col min="10" max="10" width="16.28515625" style="24" customWidth="1"/>
    <col min="11" max="11" width="19.7109375" style="24" customWidth="1"/>
    <col min="12" max="16384" width="8.85546875" style="24"/>
  </cols>
  <sheetData>
    <row r="1" spans="1:11" ht="14.45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4.4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9.45" customHeight="1" x14ac:dyDescent="0.25">
      <c r="A3" s="129" t="s">
        <v>71</v>
      </c>
      <c r="B3" s="129"/>
      <c r="C3" s="129"/>
      <c r="D3" s="33"/>
      <c r="E3" s="33"/>
      <c r="F3" s="33"/>
      <c r="G3" s="109"/>
      <c r="H3" s="33"/>
      <c r="I3" s="33"/>
      <c r="J3" s="33"/>
      <c r="K3" s="33"/>
    </row>
    <row r="4" spans="1:11" ht="30" x14ac:dyDescent="0.25">
      <c r="A4" s="49" t="s">
        <v>11</v>
      </c>
      <c r="B4" s="35" t="s">
        <v>46</v>
      </c>
      <c r="C4" s="35" t="s">
        <v>0</v>
      </c>
      <c r="D4" s="36" t="s">
        <v>1</v>
      </c>
      <c r="E4" s="36" t="s">
        <v>36</v>
      </c>
      <c r="F4" s="36" t="s">
        <v>2</v>
      </c>
      <c r="G4" s="36" t="s">
        <v>109</v>
      </c>
      <c r="H4" s="36" t="s">
        <v>33</v>
      </c>
      <c r="I4" s="36" t="s">
        <v>5</v>
      </c>
      <c r="J4" s="35" t="s">
        <v>3</v>
      </c>
      <c r="K4" s="36" t="s">
        <v>4</v>
      </c>
    </row>
    <row r="5" spans="1:11" ht="38.450000000000003" customHeight="1" x14ac:dyDescent="0.25">
      <c r="A5" s="3" t="s">
        <v>34</v>
      </c>
      <c r="B5" s="3">
        <v>2</v>
      </c>
      <c r="C5" s="25" t="s">
        <v>6</v>
      </c>
      <c r="D5" s="1" t="s">
        <v>14</v>
      </c>
      <c r="E5" s="26" t="s">
        <v>38</v>
      </c>
      <c r="F5" s="1" t="s">
        <v>15</v>
      </c>
      <c r="G5" s="170" t="s">
        <v>112</v>
      </c>
      <c r="H5" s="60">
        <v>1978512.52</v>
      </c>
      <c r="I5" s="37">
        <v>1978512.52</v>
      </c>
      <c r="J5" s="37">
        <f>I5*0.95</f>
        <v>1879586.8939999999</v>
      </c>
      <c r="K5" s="37">
        <f>I5*0.85</f>
        <v>1681735.642</v>
      </c>
    </row>
    <row r="6" spans="1:11" x14ac:dyDescent="0.25">
      <c r="A6" s="126" t="s">
        <v>75</v>
      </c>
      <c r="B6" s="127"/>
      <c r="C6" s="127"/>
      <c r="D6" s="127"/>
      <c r="E6" s="127"/>
      <c r="F6" s="128"/>
      <c r="G6" s="26"/>
      <c r="H6" s="38">
        <f>SUM(H5)</f>
        <v>1978512.52</v>
      </c>
      <c r="I6" s="38">
        <f t="shared" ref="I6:K6" si="0">SUM(I5)</f>
        <v>1978512.52</v>
      </c>
      <c r="J6" s="38">
        <f t="shared" si="0"/>
        <v>1879586.8939999999</v>
      </c>
      <c r="K6" s="38">
        <f t="shared" si="0"/>
        <v>1681735.642</v>
      </c>
    </row>
    <row r="7" spans="1:11" x14ac:dyDescent="0.25">
      <c r="A7" s="142" t="s">
        <v>7</v>
      </c>
      <c r="B7" s="142"/>
      <c r="C7" s="142"/>
      <c r="D7" s="142"/>
      <c r="E7" s="142"/>
      <c r="F7" s="142"/>
      <c r="G7" s="142"/>
      <c r="H7" s="142"/>
      <c r="I7" s="142"/>
      <c r="J7" s="142"/>
      <c r="K7" s="43">
        <v>1796000</v>
      </c>
    </row>
    <row r="8" spans="1:11" x14ac:dyDescent="0.25">
      <c r="A8" s="125" t="s">
        <v>8</v>
      </c>
      <c r="B8" s="125"/>
      <c r="C8" s="125"/>
      <c r="D8" s="125"/>
      <c r="E8" s="125"/>
      <c r="F8" s="125"/>
      <c r="G8" s="125"/>
      <c r="H8" s="125"/>
      <c r="I8" s="125"/>
      <c r="J8" s="125"/>
      <c r="K8" s="43">
        <f>K7-K6</f>
        <v>114264.35800000001</v>
      </c>
    </row>
    <row r="11" spans="1:11" ht="28.15" customHeight="1" x14ac:dyDescent="0.25">
      <c r="A11" s="141" t="s">
        <v>76</v>
      </c>
      <c r="B11" s="141"/>
      <c r="D11" s="61"/>
    </row>
    <row r="12" spans="1:11" ht="31.5" x14ac:dyDescent="0.25">
      <c r="A12" s="49" t="s">
        <v>11</v>
      </c>
      <c r="B12" s="56" t="s">
        <v>46</v>
      </c>
      <c r="C12" s="56" t="s">
        <v>0</v>
      </c>
      <c r="D12" s="59" t="s">
        <v>1</v>
      </c>
      <c r="E12" s="59"/>
      <c r="F12" s="59" t="s">
        <v>2</v>
      </c>
      <c r="G12" s="59" t="s">
        <v>109</v>
      </c>
      <c r="H12" s="57" t="s">
        <v>33</v>
      </c>
      <c r="I12" s="57" t="s">
        <v>77</v>
      </c>
      <c r="J12" s="57" t="s">
        <v>78</v>
      </c>
      <c r="K12" s="57" t="s">
        <v>79</v>
      </c>
    </row>
    <row r="13" spans="1:11" ht="75" x14ac:dyDescent="0.25">
      <c r="A13" s="62" t="s">
        <v>35</v>
      </c>
      <c r="B13" s="3">
        <v>2</v>
      </c>
      <c r="C13" s="25" t="s">
        <v>6</v>
      </c>
      <c r="D13" s="1" t="s">
        <v>13</v>
      </c>
      <c r="E13" s="1" t="s">
        <v>39</v>
      </c>
      <c r="F13" s="1" t="s">
        <v>32</v>
      </c>
      <c r="G13" s="169">
        <v>36054259</v>
      </c>
      <c r="H13" s="60">
        <v>1727370.59</v>
      </c>
      <c r="I13" s="37">
        <v>1554633.531</v>
      </c>
      <c r="J13" s="37">
        <f>H13*0.85</f>
        <v>1468265.0015</v>
      </c>
      <c r="K13" s="48" t="s">
        <v>80</v>
      </c>
    </row>
    <row r="14" spans="1:11" x14ac:dyDescent="0.25">
      <c r="A14" s="126" t="s">
        <v>75</v>
      </c>
      <c r="B14" s="127"/>
      <c r="C14" s="127"/>
      <c r="D14" s="127"/>
      <c r="E14" s="127"/>
      <c r="F14" s="128"/>
      <c r="G14" s="110"/>
      <c r="H14" s="38">
        <f>SUM(H13)</f>
        <v>1727370.59</v>
      </c>
      <c r="I14" s="38">
        <f t="shared" ref="I14:J14" si="1">SUM(I13)</f>
        <v>1554633.531</v>
      </c>
      <c r="J14" s="38">
        <f t="shared" si="1"/>
        <v>1468265.0015</v>
      </c>
      <c r="K14" s="27"/>
    </row>
  </sheetData>
  <mergeCells count="7">
    <mergeCell ref="A11:B11"/>
    <mergeCell ref="A14:F14"/>
    <mergeCell ref="A6:F6"/>
    <mergeCell ref="A1:K2"/>
    <mergeCell ref="A3:C3"/>
    <mergeCell ref="A7:J7"/>
    <mergeCell ref="A8:J8"/>
  </mergeCells>
  <conditionalFormatting sqref="K8">
    <cfRule type="cellIs" dxfId="3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="90" zoomScaleNormal="90" workbookViewId="0">
      <selection activeCell="F19" sqref="F19"/>
    </sheetView>
  </sheetViews>
  <sheetFormatPr defaultColWidth="8.85546875" defaultRowHeight="15" x14ac:dyDescent="0.25"/>
  <cols>
    <col min="1" max="1" width="12.42578125" style="24" customWidth="1"/>
    <col min="2" max="2" width="9.28515625" style="40" customWidth="1"/>
    <col min="3" max="3" width="8.7109375" style="40" customWidth="1"/>
    <col min="4" max="4" width="18.7109375" style="24" customWidth="1"/>
    <col min="5" max="5" width="43" style="24" customWidth="1"/>
    <col min="6" max="7" width="32.5703125" style="24" customWidth="1"/>
    <col min="8" max="8" width="19.42578125" style="24" customWidth="1"/>
    <col min="9" max="9" width="18.7109375" style="24" customWidth="1"/>
    <col min="10" max="10" width="19.85546875" style="24" customWidth="1"/>
    <col min="11" max="11" width="21.28515625" style="24" customWidth="1"/>
    <col min="12" max="16384" width="8.85546875" style="24"/>
  </cols>
  <sheetData>
    <row r="1" spans="1:11" ht="14.45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4.4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34.15" customHeight="1" x14ac:dyDescent="0.25">
      <c r="A3" s="129" t="s">
        <v>71</v>
      </c>
      <c r="B3" s="129"/>
      <c r="C3" s="23"/>
      <c r="D3" s="23"/>
      <c r="E3" s="23"/>
      <c r="F3" s="23"/>
      <c r="G3" s="112"/>
      <c r="H3" s="23"/>
      <c r="I3" s="23"/>
      <c r="J3" s="23"/>
      <c r="K3" s="23"/>
    </row>
    <row r="4" spans="1:11" ht="36" customHeight="1" x14ac:dyDescent="0.25">
      <c r="A4" s="49" t="s">
        <v>74</v>
      </c>
      <c r="B4" s="35" t="s">
        <v>46</v>
      </c>
      <c r="C4" s="35" t="s">
        <v>0</v>
      </c>
      <c r="D4" s="36" t="s">
        <v>1</v>
      </c>
      <c r="E4" s="35" t="s">
        <v>36</v>
      </c>
      <c r="F4" s="36" t="s">
        <v>2</v>
      </c>
      <c r="G4" s="36" t="s">
        <v>109</v>
      </c>
      <c r="H4" s="50" t="s">
        <v>33</v>
      </c>
      <c r="I4" s="50" t="s">
        <v>5</v>
      </c>
      <c r="J4" s="50" t="s">
        <v>50</v>
      </c>
      <c r="K4" s="50" t="s">
        <v>4</v>
      </c>
    </row>
    <row r="5" spans="1:11" ht="35.450000000000003" customHeight="1" x14ac:dyDescent="0.25">
      <c r="A5" s="146" t="s">
        <v>34</v>
      </c>
      <c r="B5" s="3">
        <v>2</v>
      </c>
      <c r="C5" s="4" t="s">
        <v>6</v>
      </c>
      <c r="D5" s="2" t="s">
        <v>53</v>
      </c>
      <c r="E5" s="2" t="s">
        <v>54</v>
      </c>
      <c r="F5" s="2" t="s">
        <v>20</v>
      </c>
      <c r="G5" s="111">
        <v>36214078</v>
      </c>
      <c r="H5" s="51">
        <v>1153641.28</v>
      </c>
      <c r="I5" s="52">
        <v>1137974.08</v>
      </c>
      <c r="J5" s="52">
        <v>1024176.67</v>
      </c>
      <c r="K5" s="52">
        <f>I5*0.85</f>
        <v>967277.96799999999</v>
      </c>
    </row>
    <row r="6" spans="1:11" ht="45" x14ac:dyDescent="0.25">
      <c r="A6" s="147"/>
      <c r="B6" s="3">
        <v>2</v>
      </c>
      <c r="C6" s="4" t="s">
        <v>9</v>
      </c>
      <c r="D6" s="2" t="s">
        <v>55</v>
      </c>
      <c r="E6" s="2" t="s">
        <v>56</v>
      </c>
      <c r="F6" s="2" t="s">
        <v>57</v>
      </c>
      <c r="G6" s="111">
        <v>36211079</v>
      </c>
      <c r="H6" s="51">
        <v>3014498.22</v>
      </c>
      <c r="I6" s="52">
        <v>3014498.22</v>
      </c>
      <c r="J6" s="52">
        <v>2713048.4</v>
      </c>
      <c r="K6" s="52">
        <f t="shared" ref="K6:K8" si="0">I6*0.85</f>
        <v>2562323.4870000002</v>
      </c>
    </row>
    <row r="7" spans="1:11" ht="60" x14ac:dyDescent="0.25">
      <c r="A7" s="147"/>
      <c r="B7" s="3">
        <v>2</v>
      </c>
      <c r="C7" s="4" t="s">
        <v>51</v>
      </c>
      <c r="D7" s="2" t="s">
        <v>58</v>
      </c>
      <c r="E7" s="2" t="s">
        <v>59</v>
      </c>
      <c r="F7" s="2" t="s">
        <v>57</v>
      </c>
      <c r="G7" s="111">
        <v>36211079</v>
      </c>
      <c r="H7" s="51">
        <v>647335.48</v>
      </c>
      <c r="I7" s="52">
        <v>647335.48</v>
      </c>
      <c r="J7" s="52">
        <v>582601.93000000005</v>
      </c>
      <c r="K7" s="52">
        <f t="shared" si="0"/>
        <v>550235.15799999994</v>
      </c>
    </row>
    <row r="8" spans="1:11" ht="75" x14ac:dyDescent="0.25">
      <c r="A8" s="148"/>
      <c r="B8" s="3">
        <v>2</v>
      </c>
      <c r="C8" s="4" t="s">
        <v>52</v>
      </c>
      <c r="D8" s="2" t="s">
        <v>19</v>
      </c>
      <c r="E8" s="2" t="s">
        <v>20</v>
      </c>
      <c r="F8" s="2" t="s">
        <v>41</v>
      </c>
      <c r="G8" s="111">
        <v>36214078</v>
      </c>
      <c r="H8" s="51">
        <v>2276602.77</v>
      </c>
      <c r="I8" s="52">
        <v>2245295.6800000002</v>
      </c>
      <c r="J8" s="52">
        <v>2020766.11</v>
      </c>
      <c r="K8" s="52">
        <f t="shared" si="0"/>
        <v>1908501.328</v>
      </c>
    </row>
    <row r="9" spans="1:11" x14ac:dyDescent="0.25">
      <c r="A9" s="143" t="s">
        <v>47</v>
      </c>
      <c r="B9" s="143"/>
      <c r="C9" s="143"/>
      <c r="D9" s="143"/>
      <c r="E9" s="143"/>
      <c r="F9" s="143"/>
      <c r="G9" s="113"/>
      <c r="H9" s="55">
        <f>SUM(H5:H8)</f>
        <v>7092077.75</v>
      </c>
      <c r="I9" s="55">
        <f>SUM(I5:I8)</f>
        <v>7045103.4600000009</v>
      </c>
      <c r="J9" s="55">
        <f>SUM(J5:J8)</f>
        <v>6340593.1100000003</v>
      </c>
      <c r="K9" s="55">
        <f>SUM(K5:K8)</f>
        <v>5988337.9409999996</v>
      </c>
    </row>
    <row r="10" spans="1:11" x14ac:dyDescent="0.25">
      <c r="A10" s="144" t="s">
        <v>48</v>
      </c>
      <c r="B10" s="145"/>
      <c r="C10" s="145"/>
      <c r="D10" s="145"/>
      <c r="E10" s="145"/>
      <c r="F10" s="145"/>
      <c r="G10" s="114"/>
      <c r="H10" s="53"/>
      <c r="I10" s="53"/>
      <c r="J10" s="53"/>
      <c r="K10" s="54">
        <v>7903500</v>
      </c>
    </row>
    <row r="11" spans="1:11" x14ac:dyDescent="0.25">
      <c r="A11" s="144" t="s">
        <v>49</v>
      </c>
      <c r="B11" s="145"/>
      <c r="C11" s="145"/>
      <c r="D11" s="145"/>
      <c r="E11" s="145"/>
      <c r="F11" s="145"/>
      <c r="G11" s="114"/>
      <c r="H11" s="53"/>
      <c r="I11" s="53"/>
      <c r="J11" s="53"/>
      <c r="K11" s="54">
        <f>K10-K9</f>
        <v>1915162.0590000004</v>
      </c>
    </row>
  </sheetData>
  <mergeCells count="6">
    <mergeCell ref="A9:F9"/>
    <mergeCell ref="A10:F10"/>
    <mergeCell ref="A11:F11"/>
    <mergeCell ref="A5:A8"/>
    <mergeCell ref="A1:K2"/>
    <mergeCell ref="A3:B3"/>
  </mergeCell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0" zoomScaleNormal="90" workbookViewId="0">
      <selection activeCell="G17" sqref="G17"/>
    </sheetView>
  </sheetViews>
  <sheetFormatPr defaultColWidth="8.85546875" defaultRowHeight="15" x14ac:dyDescent="0.25"/>
  <cols>
    <col min="1" max="1" width="20.140625" style="24" customWidth="1"/>
    <col min="2" max="2" width="6.28515625" style="24" customWidth="1"/>
    <col min="3" max="3" width="6.5703125" style="24" customWidth="1"/>
    <col min="4" max="4" width="15.85546875" style="24" customWidth="1"/>
    <col min="5" max="7" width="20.7109375" style="24" customWidth="1"/>
    <col min="8" max="8" width="15.5703125" style="24" customWidth="1"/>
    <col min="9" max="9" width="15.7109375" style="24" customWidth="1"/>
    <col min="10" max="10" width="17.85546875" style="24" customWidth="1"/>
    <col min="11" max="11" width="16.28515625" style="24" customWidth="1"/>
    <col min="12" max="16384" width="8.85546875" style="24"/>
  </cols>
  <sheetData>
    <row r="1" spans="1:11" s="22" customFormat="1" ht="18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2" customFormat="1" ht="18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22" customFormat="1" ht="29.45" customHeight="1" x14ac:dyDescent="0.25">
      <c r="A3" s="129" t="s">
        <v>71</v>
      </c>
      <c r="B3" s="129"/>
      <c r="K3" s="33"/>
    </row>
    <row r="4" spans="1:11" ht="30" x14ac:dyDescent="0.25">
      <c r="A4" s="5" t="s">
        <v>12</v>
      </c>
      <c r="B4" s="19" t="s">
        <v>46</v>
      </c>
      <c r="C4" s="35" t="s">
        <v>0</v>
      </c>
      <c r="D4" s="36" t="s">
        <v>1</v>
      </c>
      <c r="E4" s="36" t="s">
        <v>36</v>
      </c>
      <c r="F4" s="36" t="s">
        <v>2</v>
      </c>
      <c r="G4" s="36" t="s">
        <v>109</v>
      </c>
      <c r="H4" s="36" t="s">
        <v>33</v>
      </c>
      <c r="I4" s="36" t="s">
        <v>5</v>
      </c>
      <c r="J4" s="35" t="s">
        <v>3</v>
      </c>
      <c r="K4" s="36" t="s">
        <v>4</v>
      </c>
    </row>
    <row r="5" spans="1:11" ht="42" customHeight="1" x14ac:dyDescent="0.25">
      <c r="A5" s="28" t="s">
        <v>61</v>
      </c>
      <c r="B5" s="46">
        <v>2</v>
      </c>
      <c r="C5" s="25" t="s">
        <v>6</v>
      </c>
      <c r="D5" s="34" t="s">
        <v>23</v>
      </c>
      <c r="E5" s="11" t="s">
        <v>42</v>
      </c>
      <c r="F5" s="34" t="s">
        <v>24</v>
      </c>
      <c r="G5" s="83" t="s">
        <v>113</v>
      </c>
      <c r="H5" s="37">
        <v>1261890.22</v>
      </c>
      <c r="I5" s="37">
        <v>1221993.54</v>
      </c>
      <c r="J5" s="37">
        <f>I5*0.95</f>
        <v>1160893.8629999999</v>
      </c>
      <c r="K5" s="37">
        <f>I5*0.5</f>
        <v>610996.77</v>
      </c>
    </row>
    <row r="6" spans="1:11" x14ac:dyDescent="0.25">
      <c r="A6" s="126" t="s">
        <v>75</v>
      </c>
      <c r="B6" s="127"/>
      <c r="C6" s="127"/>
      <c r="D6" s="127"/>
      <c r="E6" s="127"/>
      <c r="F6" s="128"/>
      <c r="G6" s="110"/>
      <c r="H6" s="45">
        <f>SUM(H5)</f>
        <v>1261890.22</v>
      </c>
      <c r="I6" s="45">
        <f t="shared" ref="I6:K6" si="0">SUM(I5)</f>
        <v>1221993.54</v>
      </c>
      <c r="J6" s="45">
        <f t="shared" si="0"/>
        <v>1160893.8629999999</v>
      </c>
      <c r="K6" s="45">
        <f t="shared" si="0"/>
        <v>610996.77</v>
      </c>
    </row>
    <row r="7" spans="1:11" x14ac:dyDescent="0.25">
      <c r="A7" s="124" t="s">
        <v>7</v>
      </c>
      <c r="B7" s="124"/>
      <c r="C7" s="124"/>
      <c r="D7" s="124"/>
      <c r="E7" s="124"/>
      <c r="F7" s="124"/>
      <c r="G7" s="124"/>
      <c r="H7" s="124"/>
      <c r="I7" s="124"/>
      <c r="J7" s="124"/>
      <c r="K7" s="43">
        <v>1285248.5</v>
      </c>
    </row>
    <row r="8" spans="1:11" x14ac:dyDescent="0.25">
      <c r="A8" s="125" t="s">
        <v>8</v>
      </c>
      <c r="B8" s="125"/>
      <c r="C8" s="125"/>
      <c r="D8" s="125"/>
      <c r="E8" s="125"/>
      <c r="F8" s="125"/>
      <c r="G8" s="125"/>
      <c r="H8" s="125"/>
      <c r="I8" s="125"/>
      <c r="J8" s="125"/>
      <c r="K8" s="43">
        <f>K7-K5</f>
        <v>674251.73</v>
      </c>
    </row>
    <row r="10" spans="1:11" ht="36.6" customHeight="1" x14ac:dyDescent="0.25">
      <c r="A10" s="120" t="s">
        <v>88</v>
      </c>
      <c r="B10" s="120"/>
    </row>
    <row r="11" spans="1:11" ht="32.450000000000003" customHeight="1" x14ac:dyDescent="0.25">
      <c r="A11" s="80" t="s">
        <v>89</v>
      </c>
      <c r="B11" s="85" t="s">
        <v>46</v>
      </c>
      <c r="C11" s="85" t="s">
        <v>0</v>
      </c>
      <c r="D11" s="86" t="s">
        <v>1</v>
      </c>
      <c r="E11" s="85" t="s">
        <v>36</v>
      </c>
      <c r="F11" s="86" t="s">
        <v>2</v>
      </c>
      <c r="G11" s="86" t="s">
        <v>109</v>
      </c>
      <c r="H11" s="87" t="s">
        <v>33</v>
      </c>
      <c r="I11" s="87" t="s">
        <v>77</v>
      </c>
      <c r="J11" s="87" t="s">
        <v>78</v>
      </c>
      <c r="K11" s="85" t="s">
        <v>82</v>
      </c>
    </row>
    <row r="12" spans="1:11" ht="82.15" customHeight="1" x14ac:dyDescent="0.25">
      <c r="A12" s="81" t="s">
        <v>83</v>
      </c>
      <c r="B12" s="82">
        <v>2</v>
      </c>
      <c r="C12" s="82">
        <v>1</v>
      </c>
      <c r="D12" s="83" t="s">
        <v>90</v>
      </c>
      <c r="E12" s="84" t="s">
        <v>91</v>
      </c>
      <c r="F12" s="82" t="s">
        <v>92</v>
      </c>
      <c r="G12" s="83" t="s">
        <v>114</v>
      </c>
      <c r="H12" s="89">
        <v>717945.39</v>
      </c>
      <c r="I12" s="90">
        <v>682048.12</v>
      </c>
      <c r="J12" s="89">
        <f>H12*0.5</f>
        <v>358972.69500000001</v>
      </c>
      <c r="K12" s="82" t="s">
        <v>87</v>
      </c>
    </row>
    <row r="13" spans="1:11" x14ac:dyDescent="0.25">
      <c r="A13" s="149" t="s">
        <v>47</v>
      </c>
      <c r="B13" s="150"/>
      <c r="C13" s="150"/>
      <c r="D13" s="150"/>
      <c r="E13" s="150"/>
      <c r="F13" s="150"/>
      <c r="G13" s="115"/>
      <c r="H13" s="79">
        <f>SUM(H12)</f>
        <v>717945.39</v>
      </c>
      <c r="I13" s="79">
        <f t="shared" ref="I13:J13" si="1">SUM(I12)</f>
        <v>682048.12</v>
      </c>
      <c r="J13" s="79">
        <f t="shared" si="1"/>
        <v>358972.69500000001</v>
      </c>
      <c r="K13" s="88"/>
    </row>
  </sheetData>
  <mergeCells count="7">
    <mergeCell ref="A1:K2"/>
    <mergeCell ref="A7:J7"/>
    <mergeCell ref="A10:B10"/>
    <mergeCell ref="A13:F13"/>
    <mergeCell ref="A8:J8"/>
    <mergeCell ref="A6:F6"/>
    <mergeCell ref="A3:B3"/>
  </mergeCells>
  <conditionalFormatting sqref="K8">
    <cfRule type="cellIs" dxfId="2" priority="2" operator="lessThan">
      <formula>0</formula>
    </cfRule>
  </conditionalFormatting>
  <dataValidations count="1">
    <dataValidation type="textLength" operator="equal" allowBlank="1" showInputMessage="1" showErrorMessage="1" sqref="D12">
      <formula1>13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0" zoomScaleNormal="90" workbookViewId="0">
      <selection activeCell="G19" sqref="G19"/>
    </sheetView>
  </sheetViews>
  <sheetFormatPr defaultColWidth="8.85546875" defaultRowHeight="15" x14ac:dyDescent="0.25"/>
  <cols>
    <col min="1" max="1" width="18.5703125" style="24" customWidth="1"/>
    <col min="2" max="2" width="8.85546875" style="24"/>
    <col min="3" max="3" width="7.42578125" style="24" customWidth="1"/>
    <col min="4" max="4" width="16.7109375" style="24" customWidth="1"/>
    <col min="5" max="5" width="30.28515625" style="24" customWidth="1"/>
    <col min="6" max="7" width="17.140625" style="24" customWidth="1"/>
    <col min="8" max="8" width="18.28515625" style="24" customWidth="1"/>
    <col min="9" max="9" width="17.85546875" style="24" customWidth="1"/>
    <col min="10" max="10" width="18.28515625" style="24" customWidth="1"/>
    <col min="11" max="11" width="18.85546875" style="24" customWidth="1"/>
    <col min="12" max="16384" width="8.85546875" style="24"/>
  </cols>
  <sheetData>
    <row r="1" spans="1:11" s="22" customFormat="1" ht="18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2" customFormat="1" ht="18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22" customFormat="1" ht="29.45" customHeight="1" x14ac:dyDescent="0.25">
      <c r="A3" s="129" t="s">
        <v>71</v>
      </c>
      <c r="B3" s="129"/>
      <c r="I3" s="33"/>
      <c r="J3" s="33"/>
      <c r="K3" s="33"/>
    </row>
    <row r="4" spans="1:11" ht="33.6" customHeight="1" x14ac:dyDescent="0.25">
      <c r="A4" s="5" t="s">
        <v>25</v>
      </c>
      <c r="B4" s="19" t="s">
        <v>46</v>
      </c>
      <c r="C4" s="35" t="s">
        <v>0</v>
      </c>
      <c r="D4" s="36" t="s">
        <v>1</v>
      </c>
      <c r="E4" s="36" t="s">
        <v>36</v>
      </c>
      <c r="F4" s="36" t="s">
        <v>2</v>
      </c>
      <c r="G4" s="36" t="s">
        <v>109</v>
      </c>
      <c r="H4" s="36" t="s">
        <v>33</v>
      </c>
      <c r="I4" s="36" t="s">
        <v>5</v>
      </c>
      <c r="J4" s="35" t="s">
        <v>3</v>
      </c>
      <c r="K4" s="36" t="s">
        <v>4</v>
      </c>
    </row>
    <row r="5" spans="1:11" ht="60" x14ac:dyDescent="0.25">
      <c r="A5" s="28" t="s">
        <v>61</v>
      </c>
      <c r="B5" s="46">
        <v>2</v>
      </c>
      <c r="C5" s="41" t="s">
        <v>6</v>
      </c>
      <c r="D5" s="42" t="s">
        <v>26</v>
      </c>
      <c r="E5" s="42" t="s">
        <v>43</v>
      </c>
      <c r="F5" s="42" t="s">
        <v>27</v>
      </c>
      <c r="G5" s="169">
        <v>36545082</v>
      </c>
      <c r="H5" s="42">
        <v>1270925.72</v>
      </c>
      <c r="I5" s="37">
        <v>1233908.47</v>
      </c>
      <c r="J5" s="37">
        <f>I5*0.9</f>
        <v>1110517.6229999999</v>
      </c>
      <c r="K5" s="37">
        <f>I5*0.85</f>
        <v>1048822.1994999999</v>
      </c>
    </row>
    <row r="6" spans="1:11" ht="15.75" x14ac:dyDescent="0.25">
      <c r="A6" s="154" t="s">
        <v>75</v>
      </c>
      <c r="B6" s="155"/>
      <c r="C6" s="155"/>
      <c r="D6" s="155"/>
      <c r="E6" s="155"/>
      <c r="F6" s="156"/>
      <c r="G6" s="116"/>
      <c r="H6" s="44">
        <f>SUM(H5)</f>
        <v>1270925.72</v>
      </c>
      <c r="I6" s="44">
        <f t="shared" ref="I6:K6" si="0">SUM(I5)</f>
        <v>1233908.47</v>
      </c>
      <c r="J6" s="44">
        <f t="shared" si="0"/>
        <v>1110517.6229999999</v>
      </c>
      <c r="K6" s="44">
        <f t="shared" si="0"/>
        <v>1048822.1994999999</v>
      </c>
    </row>
    <row r="7" spans="1:11" x14ac:dyDescent="0.25">
      <c r="A7" s="157" t="s">
        <v>7</v>
      </c>
      <c r="B7" s="157"/>
      <c r="C7" s="157"/>
      <c r="D7" s="157"/>
      <c r="E7" s="157"/>
      <c r="F7" s="157"/>
      <c r="G7" s="157"/>
      <c r="H7" s="157"/>
      <c r="I7" s="157"/>
      <c r="J7" s="157"/>
      <c r="K7" s="43">
        <v>1080287</v>
      </c>
    </row>
    <row r="8" spans="1:11" x14ac:dyDescent="0.25">
      <c r="A8" s="153" t="s">
        <v>8</v>
      </c>
      <c r="B8" s="153"/>
      <c r="C8" s="153"/>
      <c r="D8" s="153"/>
      <c r="E8" s="153"/>
      <c r="F8" s="153"/>
      <c r="G8" s="153"/>
      <c r="H8" s="153"/>
      <c r="I8" s="153"/>
      <c r="J8" s="153"/>
      <c r="K8" s="43">
        <f>K7-K5</f>
        <v>31464.800500000129</v>
      </c>
    </row>
    <row r="10" spans="1:11" ht="34.15" customHeight="1" x14ac:dyDescent="0.25">
      <c r="A10" s="120" t="s">
        <v>88</v>
      </c>
      <c r="B10" s="120"/>
    </row>
    <row r="11" spans="1:11" s="92" customFormat="1" ht="36" customHeight="1" x14ac:dyDescent="0.25">
      <c r="A11" s="91" t="s">
        <v>93</v>
      </c>
      <c r="B11" s="96" t="s">
        <v>46</v>
      </c>
      <c r="C11" s="96" t="s">
        <v>0</v>
      </c>
      <c r="D11" s="97" t="s">
        <v>1</v>
      </c>
      <c r="E11" s="96" t="s">
        <v>36</v>
      </c>
      <c r="F11" s="97" t="s">
        <v>2</v>
      </c>
      <c r="G11" s="97" t="s">
        <v>109</v>
      </c>
      <c r="H11" s="98" t="s">
        <v>33</v>
      </c>
      <c r="I11" s="98" t="s">
        <v>77</v>
      </c>
      <c r="J11" s="98" t="s">
        <v>78</v>
      </c>
      <c r="K11" s="96" t="s">
        <v>82</v>
      </c>
    </row>
    <row r="12" spans="1:11" s="92" customFormat="1" ht="42.6" customHeight="1" x14ac:dyDescent="0.25">
      <c r="A12" s="93" t="s">
        <v>83</v>
      </c>
      <c r="B12" s="94">
        <v>2</v>
      </c>
      <c r="C12" s="94">
        <v>1</v>
      </c>
      <c r="D12" s="95" t="s">
        <v>94</v>
      </c>
      <c r="E12" s="95" t="s">
        <v>95</v>
      </c>
      <c r="F12" s="94" t="s">
        <v>96</v>
      </c>
      <c r="G12" s="171" t="s">
        <v>115</v>
      </c>
      <c r="H12" s="100">
        <v>159362.6</v>
      </c>
      <c r="I12" s="101">
        <v>151394.47</v>
      </c>
      <c r="J12" s="100">
        <f>H12*0.85</f>
        <v>135458.21</v>
      </c>
      <c r="K12" s="94" t="s">
        <v>87</v>
      </c>
    </row>
    <row r="13" spans="1:11" s="92" customFormat="1" ht="15.75" x14ac:dyDescent="0.25">
      <c r="A13" s="151" t="s">
        <v>47</v>
      </c>
      <c r="B13" s="152"/>
      <c r="C13" s="152"/>
      <c r="D13" s="152"/>
      <c r="E13" s="152"/>
      <c r="F13" s="152"/>
      <c r="G13" s="95"/>
      <c r="H13" s="102">
        <f>SUM(H12)</f>
        <v>159362.6</v>
      </c>
      <c r="I13" s="102">
        <f t="shared" ref="I13:J13" si="1">SUM(I12)</f>
        <v>151394.47</v>
      </c>
      <c r="J13" s="102">
        <f t="shared" si="1"/>
        <v>135458.21</v>
      </c>
      <c r="K13" s="99"/>
    </row>
  </sheetData>
  <mergeCells count="7">
    <mergeCell ref="A10:B10"/>
    <mergeCell ref="A13:F13"/>
    <mergeCell ref="A8:J8"/>
    <mergeCell ref="A1:K2"/>
    <mergeCell ref="A6:F6"/>
    <mergeCell ref="A3:B3"/>
    <mergeCell ref="A7:J7"/>
  </mergeCells>
  <conditionalFormatting sqref="K8">
    <cfRule type="cellIs" dxfId="1" priority="2" operator="lessThan">
      <formula>0</formula>
    </cfRule>
  </conditionalFormatting>
  <dataValidations count="1">
    <dataValidation type="textLength" operator="equal" allowBlank="1" showInputMessage="1" showErrorMessage="1" sqref="D12">
      <formula1>13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90" zoomScaleNormal="90" workbookViewId="0">
      <selection activeCell="G19" sqref="G19"/>
    </sheetView>
  </sheetViews>
  <sheetFormatPr defaultColWidth="8.85546875" defaultRowHeight="15" x14ac:dyDescent="0.25"/>
  <cols>
    <col min="1" max="1" width="17.42578125" style="24" customWidth="1"/>
    <col min="2" max="2" width="8.85546875" style="24"/>
    <col min="3" max="3" width="7.140625" style="24" customWidth="1"/>
    <col min="4" max="4" width="17.85546875" style="24" customWidth="1"/>
    <col min="5" max="5" width="28.28515625" style="24" customWidth="1"/>
    <col min="6" max="6" width="30.28515625" style="24" bestFit="1" customWidth="1"/>
    <col min="7" max="7" width="30.28515625" style="24" customWidth="1"/>
    <col min="8" max="8" width="20.140625" style="24" customWidth="1"/>
    <col min="9" max="9" width="15.7109375" style="24" customWidth="1"/>
    <col min="10" max="10" width="16.85546875" style="24" customWidth="1"/>
    <col min="11" max="11" width="15.42578125" style="24" customWidth="1"/>
    <col min="12" max="16384" width="8.85546875" style="24"/>
  </cols>
  <sheetData>
    <row r="1" spans="1:11" s="22" customFormat="1" ht="18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2" customFormat="1" ht="18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22" customFormat="1" ht="33.6" customHeight="1" x14ac:dyDescent="0.25">
      <c r="A3" s="129" t="s">
        <v>71</v>
      </c>
      <c r="B3" s="129"/>
      <c r="F3" s="33"/>
      <c r="G3" s="109"/>
      <c r="H3" s="33"/>
      <c r="I3" s="33"/>
      <c r="J3" s="33"/>
      <c r="K3" s="33"/>
    </row>
    <row r="4" spans="1:11" ht="33.6" customHeight="1" x14ac:dyDescent="0.25">
      <c r="A4" s="5" t="s">
        <v>31</v>
      </c>
      <c r="B4" s="19" t="s">
        <v>46</v>
      </c>
      <c r="C4" s="35" t="s">
        <v>0</v>
      </c>
      <c r="D4" s="36" t="s">
        <v>1</v>
      </c>
      <c r="E4" s="36" t="s">
        <v>36</v>
      </c>
      <c r="F4" s="36" t="s">
        <v>2</v>
      </c>
      <c r="G4" s="36" t="s">
        <v>109</v>
      </c>
      <c r="H4" s="36" t="s">
        <v>33</v>
      </c>
      <c r="I4" s="36" t="s">
        <v>5</v>
      </c>
      <c r="J4" s="35" t="s">
        <v>3</v>
      </c>
      <c r="K4" s="36" t="s">
        <v>4</v>
      </c>
    </row>
    <row r="5" spans="1:11" ht="61.15" customHeight="1" x14ac:dyDescent="0.25">
      <c r="A5" s="161" t="s">
        <v>61</v>
      </c>
      <c r="B5" s="47">
        <v>2</v>
      </c>
      <c r="C5" s="25" t="s">
        <v>6</v>
      </c>
      <c r="D5" s="1" t="s">
        <v>28</v>
      </c>
      <c r="E5" s="26" t="s">
        <v>44</v>
      </c>
      <c r="F5" s="1" t="s">
        <v>29</v>
      </c>
      <c r="G5" s="169">
        <v>31701914</v>
      </c>
      <c r="H5" s="37">
        <v>687101.26</v>
      </c>
      <c r="I5" s="37">
        <v>687101.26</v>
      </c>
      <c r="J5" s="37">
        <v>652746.19999999995</v>
      </c>
      <c r="K5" s="37">
        <f>I5*0.85</f>
        <v>584036.071</v>
      </c>
    </row>
    <row r="6" spans="1:11" ht="42.6" customHeight="1" x14ac:dyDescent="0.25">
      <c r="A6" s="161"/>
      <c r="B6" s="47">
        <v>2</v>
      </c>
      <c r="C6" s="25" t="s">
        <v>9</v>
      </c>
      <c r="D6" s="1" t="s">
        <v>30</v>
      </c>
      <c r="E6" s="26" t="s">
        <v>45</v>
      </c>
      <c r="F6" s="1" t="s">
        <v>29</v>
      </c>
      <c r="G6" s="169">
        <v>31701914</v>
      </c>
      <c r="H6" s="37">
        <v>402874.64</v>
      </c>
      <c r="I6" s="37">
        <v>402874.64</v>
      </c>
      <c r="J6" s="37">
        <v>382730.91</v>
      </c>
      <c r="K6" s="37">
        <f>I6*0.85</f>
        <v>342443.44400000002</v>
      </c>
    </row>
    <row r="7" spans="1:11" x14ac:dyDescent="0.25">
      <c r="A7" s="158" t="s">
        <v>75</v>
      </c>
      <c r="B7" s="159"/>
      <c r="C7" s="159"/>
      <c r="D7" s="159"/>
      <c r="E7" s="159"/>
      <c r="F7" s="160"/>
      <c r="G7" s="117"/>
      <c r="H7" s="38">
        <f>SUM(H5:H6)</f>
        <v>1089975.8999999999</v>
      </c>
      <c r="I7" s="38">
        <f t="shared" ref="I7:J7" si="0">SUM(I5:I6)</f>
        <v>1089975.8999999999</v>
      </c>
      <c r="J7" s="38">
        <f t="shared" si="0"/>
        <v>1035477.1099999999</v>
      </c>
      <c r="K7" s="38">
        <f>SUM(K5:K6)</f>
        <v>926479.51500000001</v>
      </c>
    </row>
    <row r="8" spans="1:11" x14ac:dyDescent="0.25">
      <c r="A8" s="124" t="s">
        <v>7</v>
      </c>
      <c r="B8" s="124"/>
      <c r="C8" s="124"/>
      <c r="D8" s="124"/>
      <c r="E8" s="124"/>
      <c r="F8" s="124"/>
      <c r="G8" s="124"/>
      <c r="H8" s="124"/>
      <c r="I8" s="124"/>
      <c r="J8" s="124"/>
      <c r="K8" s="39">
        <v>2142989</v>
      </c>
    </row>
    <row r="9" spans="1:11" x14ac:dyDescent="0.25">
      <c r="A9" s="124" t="s">
        <v>8</v>
      </c>
      <c r="B9" s="124"/>
      <c r="C9" s="124"/>
      <c r="D9" s="124"/>
      <c r="E9" s="124"/>
      <c r="F9" s="124"/>
      <c r="G9" s="124"/>
      <c r="H9" s="124"/>
      <c r="I9" s="124"/>
      <c r="J9" s="124"/>
      <c r="K9" s="39">
        <f>K8-K6-K5</f>
        <v>1216509.4849999999</v>
      </c>
    </row>
    <row r="11" spans="1:11" ht="34.9" customHeight="1" x14ac:dyDescent="0.25">
      <c r="A11" s="120" t="s">
        <v>88</v>
      </c>
      <c r="B11" s="120"/>
    </row>
    <row r="12" spans="1:11" s="69" customFormat="1" ht="34.15" customHeight="1" x14ac:dyDescent="0.25">
      <c r="A12" s="68" t="s">
        <v>97</v>
      </c>
      <c r="B12" s="73" t="s">
        <v>46</v>
      </c>
      <c r="C12" s="73" t="s">
        <v>0</v>
      </c>
      <c r="D12" s="74" t="s">
        <v>1</v>
      </c>
      <c r="E12" s="73" t="s">
        <v>36</v>
      </c>
      <c r="F12" s="74" t="s">
        <v>2</v>
      </c>
      <c r="G12" s="74" t="s">
        <v>109</v>
      </c>
      <c r="H12" s="75" t="s">
        <v>33</v>
      </c>
      <c r="I12" s="75" t="s">
        <v>77</v>
      </c>
      <c r="J12" s="75" t="s">
        <v>78</v>
      </c>
      <c r="K12" s="73" t="s">
        <v>82</v>
      </c>
    </row>
    <row r="13" spans="1:11" s="69" customFormat="1" ht="45" x14ac:dyDescent="0.25">
      <c r="A13" s="70" t="s">
        <v>83</v>
      </c>
      <c r="B13" s="71">
        <v>2</v>
      </c>
      <c r="C13" s="71">
        <v>1</v>
      </c>
      <c r="D13" s="72" t="s">
        <v>98</v>
      </c>
      <c r="E13" s="72" t="s">
        <v>99</v>
      </c>
      <c r="F13" s="71" t="s">
        <v>100</v>
      </c>
      <c r="G13" s="1" t="s">
        <v>116</v>
      </c>
      <c r="H13" s="103">
        <v>59445.07</v>
      </c>
      <c r="I13" s="104">
        <v>56472.82</v>
      </c>
      <c r="J13" s="103">
        <f>H13*0.85</f>
        <v>50528.309499999996</v>
      </c>
      <c r="K13" s="71" t="s">
        <v>87</v>
      </c>
    </row>
    <row r="14" spans="1:11" s="69" customFormat="1" x14ac:dyDescent="0.25">
      <c r="A14" s="121" t="s">
        <v>47</v>
      </c>
      <c r="B14" s="122"/>
      <c r="C14" s="122"/>
      <c r="D14" s="122"/>
      <c r="E14" s="122"/>
      <c r="F14" s="122"/>
      <c r="G14" s="108"/>
      <c r="H14" s="105">
        <f>SUM(H13)</f>
        <v>59445.07</v>
      </c>
      <c r="I14" s="105">
        <f t="shared" ref="I14:J14" si="1">SUM(I13)</f>
        <v>56472.82</v>
      </c>
      <c r="J14" s="105">
        <f t="shared" si="1"/>
        <v>50528.309499999996</v>
      </c>
      <c r="K14" s="78"/>
    </row>
  </sheetData>
  <mergeCells count="8">
    <mergeCell ref="A11:B11"/>
    <mergeCell ref="A14:F14"/>
    <mergeCell ref="A9:J9"/>
    <mergeCell ref="A1:K2"/>
    <mergeCell ref="A7:F7"/>
    <mergeCell ref="A3:B3"/>
    <mergeCell ref="A5:A6"/>
    <mergeCell ref="A8:J8"/>
  </mergeCells>
  <conditionalFormatting sqref="K9">
    <cfRule type="cellIs" dxfId="0" priority="2" operator="lessThan">
      <formula>0</formula>
    </cfRule>
  </conditionalFormatting>
  <dataValidations count="1">
    <dataValidation type="textLength" operator="equal" allowBlank="1" showInputMessage="1" showErrorMessage="1" sqref="D13">
      <formula1>13</formula1>
    </dataValidation>
  </dataValidations>
  <pageMargins left="0.7" right="0.7" top="0.75" bottom="0.75" header="0.3" footer="0.3"/>
  <pageSetup paperSize="9" scale="9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0" zoomScaleNormal="90" workbookViewId="0">
      <selection activeCell="G7" sqref="G7"/>
    </sheetView>
  </sheetViews>
  <sheetFormatPr defaultRowHeight="15" x14ac:dyDescent="0.25"/>
  <cols>
    <col min="1" max="1" width="15.5703125" customWidth="1"/>
    <col min="2" max="2" width="8.28515625" customWidth="1"/>
    <col min="3" max="3" width="7.28515625" customWidth="1"/>
    <col min="4" max="4" width="17.140625" customWidth="1"/>
    <col min="5" max="5" width="40.7109375" customWidth="1"/>
    <col min="6" max="7" width="21.5703125" customWidth="1"/>
    <col min="8" max="8" width="19.42578125" customWidth="1"/>
    <col min="9" max="9" width="17.42578125" customWidth="1"/>
    <col min="10" max="10" width="17.7109375" customWidth="1"/>
    <col min="11" max="11" width="20.28515625" customWidth="1"/>
  </cols>
  <sheetData>
    <row r="1" spans="1:11" s="17" customFormat="1" ht="18" customHeight="1" x14ac:dyDescent="0.3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7" customFormat="1" ht="18" customHeigh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7" customFormat="1" ht="34.9" customHeight="1" x14ac:dyDescent="0.35">
      <c r="A3" s="162" t="s">
        <v>71</v>
      </c>
      <c r="B3" s="162"/>
      <c r="C3" s="18"/>
      <c r="D3" s="18"/>
      <c r="E3" s="18"/>
      <c r="F3" s="18"/>
      <c r="G3" s="18"/>
      <c r="H3" s="18"/>
      <c r="I3" s="18"/>
      <c r="J3" s="18"/>
      <c r="K3" s="18"/>
    </row>
    <row r="4" spans="1:11" ht="15.75" x14ac:dyDescent="0.25">
      <c r="A4" s="5" t="s">
        <v>70</v>
      </c>
      <c r="B4" s="19" t="s">
        <v>46</v>
      </c>
      <c r="C4" s="19" t="s">
        <v>0</v>
      </c>
      <c r="D4" s="20" t="s">
        <v>1</v>
      </c>
      <c r="E4" s="19" t="s">
        <v>36</v>
      </c>
      <c r="F4" s="20" t="s">
        <v>2</v>
      </c>
      <c r="G4" s="20" t="s">
        <v>109</v>
      </c>
      <c r="H4" s="21" t="s">
        <v>33</v>
      </c>
      <c r="I4" s="21" t="s">
        <v>5</v>
      </c>
      <c r="J4" s="21" t="s">
        <v>60</v>
      </c>
      <c r="K4" s="21" t="s">
        <v>4</v>
      </c>
    </row>
    <row r="5" spans="1:11" ht="78.75" x14ac:dyDescent="0.25">
      <c r="A5" s="167" t="s">
        <v>61</v>
      </c>
      <c r="B5" s="6">
        <v>2</v>
      </c>
      <c r="C5" s="8" t="s">
        <v>6</v>
      </c>
      <c r="D5" s="7" t="s">
        <v>63</v>
      </c>
      <c r="E5" s="9" t="s">
        <v>64</v>
      </c>
      <c r="F5" s="6" t="s">
        <v>72</v>
      </c>
      <c r="G5" s="9" t="s">
        <v>117</v>
      </c>
      <c r="H5" s="28">
        <v>885965.24</v>
      </c>
      <c r="I5" s="28">
        <v>885965.24</v>
      </c>
      <c r="J5" s="28">
        <v>841666.98</v>
      </c>
      <c r="K5" s="28">
        <f>I5*0.85</f>
        <v>753070.45400000003</v>
      </c>
    </row>
    <row r="6" spans="1:11" ht="45" customHeight="1" x14ac:dyDescent="0.25">
      <c r="A6" s="168"/>
      <c r="B6" s="10">
        <v>2</v>
      </c>
      <c r="C6" s="8" t="s">
        <v>9</v>
      </c>
      <c r="D6" s="7" t="s">
        <v>65</v>
      </c>
      <c r="E6" s="9" t="s">
        <v>66</v>
      </c>
      <c r="F6" s="10" t="s">
        <v>73</v>
      </c>
      <c r="G6" s="9">
        <v>36324043</v>
      </c>
      <c r="H6" s="29">
        <v>558932</v>
      </c>
      <c r="I6" s="28">
        <v>558932</v>
      </c>
      <c r="J6" s="28">
        <v>503038.8</v>
      </c>
      <c r="K6" s="28">
        <f>I6*0.85</f>
        <v>475092.2</v>
      </c>
    </row>
    <row r="7" spans="1:11" ht="15.75" x14ac:dyDescent="0.25">
      <c r="A7" s="164" t="s">
        <v>47</v>
      </c>
      <c r="B7" s="164"/>
      <c r="C7" s="164"/>
      <c r="D7" s="164"/>
      <c r="E7" s="164"/>
      <c r="F7" s="164"/>
      <c r="G7" s="9"/>
      <c r="H7" s="30">
        <f>SUM(H5:H6)</f>
        <v>1444897.24</v>
      </c>
      <c r="I7" s="30">
        <f t="shared" ref="I7:K7" si="0">SUM(I5:I6)</f>
        <v>1444897.24</v>
      </c>
      <c r="J7" s="30">
        <f t="shared" si="0"/>
        <v>1344705.78</v>
      </c>
      <c r="K7" s="30">
        <f t="shared" si="0"/>
        <v>1228162.6540000001</v>
      </c>
    </row>
    <row r="8" spans="1:11" ht="15.75" x14ac:dyDescent="0.25">
      <c r="A8" s="165" t="s">
        <v>48</v>
      </c>
      <c r="B8" s="166"/>
      <c r="C8" s="166"/>
      <c r="D8" s="166"/>
      <c r="E8" s="166"/>
      <c r="F8" s="166"/>
      <c r="G8" s="119"/>
      <c r="H8" s="31"/>
      <c r="I8" s="31"/>
      <c r="J8" s="31"/>
      <c r="K8" s="32">
        <v>2614819</v>
      </c>
    </row>
    <row r="9" spans="1:11" ht="15.75" customHeight="1" x14ac:dyDescent="0.25">
      <c r="A9" s="165" t="s">
        <v>67</v>
      </c>
      <c r="B9" s="166"/>
      <c r="C9" s="166"/>
      <c r="D9" s="166"/>
      <c r="E9" s="166"/>
      <c r="F9" s="166"/>
      <c r="G9" s="119"/>
      <c r="H9" s="31"/>
      <c r="I9" s="31"/>
      <c r="J9" s="31"/>
      <c r="K9" s="32">
        <f>K8-K7</f>
        <v>1386656.3459999999</v>
      </c>
    </row>
    <row r="11" spans="1:11" s="12" customFormat="1" ht="15.75" x14ac:dyDescent="0.25">
      <c r="A11" s="13"/>
      <c r="B11" s="13"/>
      <c r="C11" s="13"/>
      <c r="D11" s="14"/>
      <c r="E11" s="13"/>
      <c r="F11" s="13"/>
      <c r="G11" s="118"/>
      <c r="H11" s="15"/>
      <c r="I11" s="15"/>
      <c r="J11" s="15"/>
      <c r="K11" s="15"/>
    </row>
    <row r="12" spans="1:11" s="12" customFormat="1" ht="15.75" x14ac:dyDescent="0.25">
      <c r="A12" s="163"/>
      <c r="B12" s="163"/>
      <c r="C12" s="163"/>
      <c r="D12" s="163"/>
      <c r="E12" s="163"/>
      <c r="F12" s="163"/>
      <c r="G12" s="118"/>
      <c r="H12" s="15"/>
      <c r="I12" s="15"/>
      <c r="J12" s="15"/>
      <c r="K12" s="15"/>
    </row>
    <row r="13" spans="1:11" s="12" customFormat="1" x14ac:dyDescent="0.25"/>
  </sheetData>
  <mergeCells count="7">
    <mergeCell ref="A3:B3"/>
    <mergeCell ref="A1:K2"/>
    <mergeCell ref="A12:F12"/>
    <mergeCell ref="A7:F7"/>
    <mergeCell ref="A8:F8"/>
    <mergeCell ref="A9:F9"/>
    <mergeCell ref="A5:A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E16" sqref="E15:E16"/>
    </sheetView>
  </sheetViews>
  <sheetFormatPr defaultColWidth="8.85546875" defaultRowHeight="15" x14ac:dyDescent="0.25"/>
  <cols>
    <col min="1" max="1" width="18.28515625" style="24" customWidth="1"/>
    <col min="2" max="3" width="8.85546875" style="24"/>
    <col min="4" max="4" width="19.7109375" style="24" customWidth="1"/>
    <col min="5" max="5" width="27.28515625" style="24" customWidth="1"/>
    <col min="6" max="6" width="8.85546875" style="24"/>
    <col min="7" max="7" width="12.85546875" style="24" customWidth="1"/>
    <col min="8" max="8" width="16.28515625" style="24" customWidth="1"/>
    <col min="9" max="9" width="15.85546875" style="24" customWidth="1"/>
    <col min="10" max="10" width="20.28515625" style="24" customWidth="1"/>
    <col min="11" max="11" width="16.140625" style="24" customWidth="1"/>
    <col min="12" max="16384" width="8.85546875" style="24"/>
  </cols>
  <sheetData>
    <row r="1" spans="1:11" s="22" customFormat="1" ht="36" customHeight="1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06" customFormat="1" ht="32.450000000000003" customHeight="1" x14ac:dyDescent="0.25">
      <c r="A2" s="120" t="s">
        <v>88</v>
      </c>
      <c r="B2" s="120"/>
    </row>
    <row r="3" spans="1:11" s="106" customFormat="1" ht="31.9" customHeight="1" x14ac:dyDescent="0.25">
      <c r="A3" s="68" t="s">
        <v>101</v>
      </c>
      <c r="B3" s="73" t="s">
        <v>46</v>
      </c>
      <c r="C3" s="73" t="s">
        <v>0</v>
      </c>
      <c r="D3" s="74" t="s">
        <v>1</v>
      </c>
      <c r="E3" s="73" t="s">
        <v>36</v>
      </c>
      <c r="F3" s="74" t="s">
        <v>2</v>
      </c>
      <c r="G3" s="74" t="s">
        <v>109</v>
      </c>
      <c r="H3" s="75" t="s">
        <v>33</v>
      </c>
      <c r="I3" s="75" t="s">
        <v>77</v>
      </c>
      <c r="J3" s="75" t="s">
        <v>78</v>
      </c>
      <c r="K3" s="73" t="s">
        <v>82</v>
      </c>
    </row>
    <row r="4" spans="1:11" s="106" customFormat="1" ht="45" x14ac:dyDescent="0.25">
      <c r="A4" s="70" t="s">
        <v>83</v>
      </c>
      <c r="B4" s="71">
        <v>2</v>
      </c>
      <c r="C4" s="71">
        <v>1</v>
      </c>
      <c r="D4" s="72" t="s">
        <v>102</v>
      </c>
      <c r="E4" s="72" t="s">
        <v>103</v>
      </c>
      <c r="F4" s="71" t="s">
        <v>104</v>
      </c>
      <c r="G4" s="72" t="s">
        <v>118</v>
      </c>
      <c r="H4" s="76">
        <v>1359650.34</v>
      </c>
      <c r="I4" s="77">
        <v>1291667.82</v>
      </c>
      <c r="J4" s="76">
        <f>H4*0.85</f>
        <v>1155702.7890000001</v>
      </c>
      <c r="K4" s="71" t="s">
        <v>87</v>
      </c>
    </row>
    <row r="5" spans="1:11" s="106" customFormat="1" x14ac:dyDescent="0.25">
      <c r="A5" s="121" t="s">
        <v>47</v>
      </c>
      <c r="B5" s="122"/>
      <c r="C5" s="122"/>
      <c r="D5" s="122"/>
      <c r="E5" s="122"/>
      <c r="F5" s="122"/>
      <c r="G5" s="108"/>
      <c r="H5" s="107">
        <f>SUM(H4)</f>
        <v>1359650.34</v>
      </c>
      <c r="I5" s="107">
        <f>SUM(I4)</f>
        <v>1291667.82</v>
      </c>
      <c r="J5" s="107">
        <f>SUM(J4:J4)</f>
        <v>1155702.7890000001</v>
      </c>
      <c r="K5" s="71"/>
    </row>
    <row r="6" spans="1:11" s="106" customFormat="1" x14ac:dyDescent="0.25"/>
  </sheetData>
  <mergeCells count="3">
    <mergeCell ref="A5:F5"/>
    <mergeCell ref="A2:B2"/>
    <mergeCell ref="A1:K1"/>
  </mergeCells>
  <dataValidations count="1">
    <dataValidation type="textLength" operator="equal" allowBlank="1" showInputMessage="1" showErrorMessage="1" sqref="D4">
      <formula1>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RIÚS_ZA</vt:lpstr>
      <vt:lpstr>RIÚS_PO</vt:lpstr>
      <vt:lpstr>RIÚS_BB</vt:lpstr>
      <vt:lpstr>RIÚS_KE</vt:lpstr>
      <vt:lpstr>UMR_BA</vt:lpstr>
      <vt:lpstr>UMR_NR</vt:lpstr>
      <vt:lpstr>UMR_KE</vt:lpstr>
      <vt:lpstr>RIÚS_TN</vt:lpstr>
      <vt:lpstr>UMR_PO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2019-03-04T07:34:08Z</dcterms:modified>
</cp:coreProperties>
</file>