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zuzana.janecek\Desktop\"/>
    </mc:Choice>
  </mc:AlternateContent>
  <bookViews>
    <workbookView xWindow="0" yWindow="0" windowWidth="28800" windowHeight="12300" activeTab="7"/>
  </bookViews>
  <sheets>
    <sheet name="Celkovo" sheetId="27" r:id="rId1"/>
    <sheet name="UMR BA" sheetId="20" r:id="rId2"/>
    <sheet name="UMR ZA" sheetId="21" r:id="rId3"/>
    <sheet name="UMR PO" sheetId="22" r:id="rId4"/>
    <sheet name="UMR KE" sheetId="23" r:id="rId5"/>
    <sheet name="RIÚS NR" sheetId="24" r:id="rId6"/>
    <sheet name="RIÚS BB" sheetId="25" r:id="rId7"/>
    <sheet name="RIÚS PO" sheetId="26" r:id="rId8"/>
  </sheets>
  <definedNames>
    <definedName name="_xlnm._FilterDatabase" localSheetId="0" hidden="1">Celkovo!$A$3:$R$13</definedName>
    <definedName name="_xlnm._FilterDatabase" localSheetId="5" hidden="1">'RIÚS NR'!#REF!</definedName>
    <definedName name="_xlnm._FilterDatabase" localSheetId="7" hidden="1">'RIÚS PO'!$A$4:$K$4</definedName>
    <definedName name="_xlnm._FilterDatabase" localSheetId="1" hidden="1">'UMR BA'!$A$10:$J$12</definedName>
    <definedName name="_xlnm._FilterDatabase" localSheetId="4" hidden="1">'UMR KE'!$A$4:$K$4</definedName>
    <definedName name="_xlnm._FilterDatabase" localSheetId="2" hidden="1">'UMR ZA'!$A$4:$L$4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27" l="1"/>
  <c r="L20" i="27"/>
  <c r="J20" i="27"/>
  <c r="K19" i="27"/>
  <c r="L19" i="27"/>
  <c r="M19" i="27"/>
  <c r="J19" i="27"/>
  <c r="M8" i="27"/>
  <c r="K6" i="24"/>
  <c r="K5" i="24"/>
  <c r="L21" i="27" l="1"/>
  <c r="M21" i="27"/>
  <c r="J21" i="27"/>
  <c r="M20" i="27"/>
  <c r="N23" i="27"/>
  <c r="L23" i="27" l="1"/>
  <c r="J23" i="27"/>
  <c r="K10" i="27" l="1"/>
  <c r="K7" i="27"/>
  <c r="K21" i="27" s="1"/>
  <c r="M5" i="27" l="1"/>
  <c r="M9" i="27" l="1"/>
  <c r="M4" i="27"/>
  <c r="K4" i="27"/>
  <c r="K12" i="27" l="1"/>
  <c r="K6" i="27"/>
  <c r="M12" i="27"/>
  <c r="M6" i="27"/>
  <c r="M23" i="27" s="1"/>
  <c r="K6" i="20"/>
  <c r="I5" i="20"/>
  <c r="K5" i="20" s="1"/>
  <c r="J7" i="20" l="1"/>
  <c r="H6" i="21" l="1"/>
  <c r="I6" i="21"/>
  <c r="J6" i="21"/>
  <c r="I6" i="24" l="1"/>
  <c r="H6" i="24"/>
  <c r="J6" i="24"/>
  <c r="J6" i="22" l="1"/>
  <c r="J5" i="22"/>
  <c r="K5" i="21" l="1"/>
  <c r="K6" i="21" s="1"/>
  <c r="K6" i="26" l="1"/>
  <c r="K5" i="26" l="1"/>
  <c r="K5" i="23" l="1"/>
  <c r="K6" i="23" s="1"/>
  <c r="K7" i="20" l="1"/>
  <c r="I7" i="20"/>
  <c r="H7" i="20"/>
  <c r="H6" i="25"/>
  <c r="J5" i="25"/>
  <c r="J6" i="25" s="1"/>
  <c r="I5" i="25"/>
  <c r="I6" i="25" s="1"/>
  <c r="H12" i="20" l="1"/>
  <c r="J11" i="20"/>
  <c r="J12" i="20" s="1"/>
  <c r="I11" i="20"/>
  <c r="I12" i="20" s="1"/>
  <c r="K5" i="27" l="1"/>
  <c r="K8" i="27"/>
  <c r="K9" i="27"/>
  <c r="K11" i="27"/>
  <c r="L13" i="27"/>
  <c r="J13" i="27"/>
  <c r="M13" i="27" l="1"/>
  <c r="K23" i="27"/>
  <c r="K13" i="27"/>
</calcChain>
</file>

<file path=xl/sharedStrings.xml><?xml version="1.0" encoding="utf-8"?>
<sst xmlns="http://schemas.openxmlformats.org/spreadsheetml/2006/main" count="243" uniqueCount="101">
  <si>
    <t xml:space="preserve">Kolo </t>
  </si>
  <si>
    <t>P.č.</t>
  </si>
  <si>
    <t>ITMS</t>
  </si>
  <si>
    <t>Názov projektu</t>
  </si>
  <si>
    <t>Žiadateľ</t>
  </si>
  <si>
    <t>Žiadané COV</t>
  </si>
  <si>
    <t>Schválené COV</t>
  </si>
  <si>
    <t xml:space="preserve"> schválené NFP</t>
  </si>
  <si>
    <t>Schválené ERDF</t>
  </si>
  <si>
    <t xml:space="preserve">Spolu </t>
  </si>
  <si>
    <t xml:space="preserve">zastavené konanie </t>
  </si>
  <si>
    <t>žiadané NFP</t>
  </si>
  <si>
    <t>žiadané ERDF</t>
  </si>
  <si>
    <t>RIUS NR</t>
  </si>
  <si>
    <t xml:space="preserve">neschválené </t>
  </si>
  <si>
    <t xml:space="preserve">schválené </t>
  </si>
  <si>
    <t>RIUS BB</t>
  </si>
  <si>
    <t xml:space="preserve">UMR KE
</t>
  </si>
  <si>
    <t>UMR BA</t>
  </si>
  <si>
    <t>schválená</t>
  </si>
  <si>
    <t>UMR ZA</t>
  </si>
  <si>
    <t>UMR PO</t>
  </si>
  <si>
    <t>UMR KE</t>
  </si>
  <si>
    <t>RIUS PO</t>
  </si>
  <si>
    <t xml:space="preserve">RIÚS BB
</t>
  </si>
  <si>
    <t xml:space="preserve">UMR BA
</t>
  </si>
  <si>
    <t>Výzva: IROP-PO1-SC121-2016-12 - Zvyšovanie atraktivity a konkurencieschopnosti verejnej osobnej dopravy III. kolo</t>
  </si>
  <si>
    <t xml:space="preserve">RIÚS NR
</t>
  </si>
  <si>
    <t xml:space="preserve">P.č. </t>
  </si>
  <si>
    <t>Kód ITMS</t>
  </si>
  <si>
    <t>Územie</t>
  </si>
  <si>
    <t>Stav projektu (ŽoNFP)</t>
  </si>
  <si>
    <t xml:space="preserve">Žiadané </t>
  </si>
  <si>
    <t xml:space="preserve">Schválené </t>
  </si>
  <si>
    <t>miesto realizácie proj</t>
  </si>
  <si>
    <t>COV</t>
  </si>
  <si>
    <t>ERDF</t>
  </si>
  <si>
    <t>Skalité</t>
  </si>
  <si>
    <t>Križovany nad Dudváhom</t>
  </si>
  <si>
    <t>Dlhé Pole</t>
  </si>
  <si>
    <t>Humenné</t>
  </si>
  <si>
    <t>Chminianska Nová Ves</t>
  </si>
  <si>
    <t>Hermanovce</t>
  </si>
  <si>
    <t>Pečovská Nová Ves</t>
  </si>
  <si>
    <t>Púchov</t>
  </si>
  <si>
    <t>Mesto Košice</t>
  </si>
  <si>
    <t>Mesto Prešov</t>
  </si>
  <si>
    <t>Mesto Kežmarok</t>
  </si>
  <si>
    <t>Mesto Malacky</t>
  </si>
  <si>
    <t>Obec Bernolákovo</t>
  </si>
  <si>
    <t>Obec Plavecký Štvrtok</t>
  </si>
  <si>
    <t>spolu</t>
  </si>
  <si>
    <t>Výzva: IROP-PO1-SC121-2016-12 - Zvyšovanie atraktivity a konkurencieschopnosti verejnej osobnej dopravy (3. kolo)</t>
  </si>
  <si>
    <t>NFP302010L880</t>
  </si>
  <si>
    <t>NFP302010M450</t>
  </si>
  <si>
    <t>NFP302010M547</t>
  </si>
  <si>
    <t>NFP302010M588</t>
  </si>
  <si>
    <t>NFP302010M628</t>
  </si>
  <si>
    <t>NFP302010M662</t>
  </si>
  <si>
    <t>NFP302010M703</t>
  </si>
  <si>
    <t>NFP302010M727</t>
  </si>
  <si>
    <t>Informatizácia MHD Žilina</t>
  </si>
  <si>
    <t>Rekonštrukcia a modernizácia zastávok cestnej verejnej osobnej dopravy v Kežmarku</t>
  </si>
  <si>
    <t>Zvýšenie kapacity prestupného terminálu IDS v meste Malacky prostredníctvom vybudovania záchytného parkoviska P&amp;R</t>
  </si>
  <si>
    <t>Integrovaný prestupný bod - časť autobusová stanica Nové Zámky</t>
  </si>
  <si>
    <t>Modernizácia zastávok verejnej dopravy a informačných systémov</t>
  </si>
  <si>
    <t>AUTOBUSOVÝ PRESTUPNÝ UZOL BREZNO</t>
  </si>
  <si>
    <t>Integrovaná doprava - MHD, SAD, zastávka ul. Levočská (prestupný uzol)</t>
  </si>
  <si>
    <t>Revitalizácia prestupného dopravného terminálu v Bernolákove</t>
  </si>
  <si>
    <t>Dopravný podnik mesta Žiliny s.r.o.</t>
  </si>
  <si>
    <t>ARRIVA Nové Zámky, akciová spoločnosť (v skratke: ARRIVA Nové Zámky, a.s.)</t>
  </si>
  <si>
    <t>Slovenská autobusová doprava Zvolen, akciová spoločnosť</t>
  </si>
  <si>
    <t>NFP302010M561</t>
  </si>
  <si>
    <t>Zvyšovanie atraktivity a konkurencieschopnosti verejnej osobnej dopravy v obci Plavecký Štrvtok</t>
  </si>
  <si>
    <t>obec Plavecký Štvrtok</t>
  </si>
  <si>
    <t xml:space="preserve">
Rekonštrukcia a modernizácia zastávok cestnej verejnej osobnej dopravy v Kežmarku</t>
  </si>
  <si>
    <t>818 648,82</t>
  </si>
  <si>
    <t>Žiadané ERDF</t>
  </si>
  <si>
    <t>Počet</t>
  </si>
  <si>
    <t>Schválené</t>
  </si>
  <si>
    <t>Neschválené</t>
  </si>
  <si>
    <t>Zastavené konanie</t>
  </si>
  <si>
    <t>Prebieha konanie o ŽoNFP</t>
  </si>
  <si>
    <t>SPOLU</t>
  </si>
  <si>
    <t>Kolo</t>
  </si>
  <si>
    <t>zastavená</t>
  </si>
  <si>
    <t>neschválená</t>
  </si>
  <si>
    <t>schválené</t>
  </si>
  <si>
    <t>SCHVÁLENÉ</t>
  </si>
  <si>
    <t>ZASTAVENÉ KONANIE</t>
  </si>
  <si>
    <t>NESCHVÁLENÉ</t>
  </si>
  <si>
    <t>RIÚS BB</t>
  </si>
  <si>
    <t>RIÚS PO</t>
  </si>
  <si>
    <t>IČO</t>
  </si>
  <si>
    <t>00326283</t>
  </si>
  <si>
    <t>00304913</t>
  </si>
  <si>
    <t>00305049</t>
  </si>
  <si>
    <t>00691135</t>
  </si>
  <si>
    <t>00327646</t>
  </si>
  <si>
    <t xml:space="preserve"> 
00304662</t>
  </si>
  <si>
    <t>00304662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</si>
</sst>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0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2"/>
      <color rgb="FF00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3" fillId="0" borderId="0" xfId="0" applyFont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4" fontId="3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center" vertical="center" wrapText="1"/>
    </xf>
    <xf numFmtId="4" fontId="7" fillId="3" borderId="3" xfId="0" applyNumberFormat="1" applyFont="1" applyFill="1" applyBorder="1" applyAlignment="1">
      <alignment horizontal="center" vertical="center" wrapText="1"/>
    </xf>
    <xf numFmtId="4" fontId="5" fillId="3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3" fontId="0" fillId="0" borderId="0" xfId="0" applyNumberFormat="1"/>
    <xf numFmtId="0" fontId="0" fillId="0" borderId="0" xfId="0" applyAlignment="1">
      <alignment wrapText="1"/>
    </xf>
    <xf numFmtId="4" fontId="0" fillId="0" borderId="0" xfId="0" applyNumberFormat="1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4" borderId="2" xfId="0" applyFont="1" applyFill="1" applyBorder="1" applyAlignment="1">
      <alignment horizontal="left" wrapText="1"/>
    </xf>
    <xf numFmtId="0" fontId="5" fillId="4" borderId="2" xfId="0" applyFont="1" applyFill="1" applyBorder="1" applyAlignment="1">
      <alignment horizontal="center"/>
    </xf>
    <xf numFmtId="0" fontId="5" fillId="5" borderId="2" xfId="0" applyFont="1" applyFill="1" applyBorder="1" applyAlignment="1">
      <alignment wrapText="1"/>
    </xf>
    <xf numFmtId="164" fontId="0" fillId="5" borderId="2" xfId="0" applyNumberFormat="1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wrapText="1"/>
    </xf>
    <xf numFmtId="164" fontId="0" fillId="6" borderId="2" xfId="0" applyNumberFormat="1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wrapText="1"/>
    </xf>
    <xf numFmtId="164" fontId="0" fillId="7" borderId="2" xfId="0" applyNumberFormat="1" applyFont="1" applyFill="1" applyBorder="1" applyAlignment="1">
      <alignment horizontal="center" vertical="center"/>
    </xf>
    <xf numFmtId="0" fontId="0" fillId="7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wrapText="1"/>
    </xf>
    <xf numFmtId="16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5" borderId="2" xfId="0" applyFill="1" applyBorder="1" applyAlignment="1">
      <alignment vertical="center" wrapText="1"/>
    </xf>
    <xf numFmtId="0" fontId="0" fillId="5" borderId="2" xfId="0" applyFill="1" applyBorder="1" applyAlignment="1">
      <alignment horizontal="center" vertical="center"/>
    </xf>
    <xf numFmtId="0" fontId="0" fillId="5" borderId="2" xfId="0" applyFill="1" applyBorder="1" applyAlignment="1">
      <alignment vertical="center"/>
    </xf>
    <xf numFmtId="4" fontId="8" fillId="5" borderId="2" xfId="0" applyNumberFormat="1" applyFont="1" applyFill="1" applyBorder="1" applyAlignment="1">
      <alignment horizontal="center" vertical="center" wrapText="1"/>
    </xf>
    <xf numFmtId="4" fontId="0" fillId="5" borderId="2" xfId="0" applyNumberFormat="1" applyFill="1" applyBorder="1" applyAlignment="1">
      <alignment horizontal="center" vertical="center"/>
    </xf>
    <xf numFmtId="0" fontId="0" fillId="7" borderId="2" xfId="0" applyFill="1" applyBorder="1" applyAlignment="1">
      <alignment vertical="center" wrapText="1"/>
    </xf>
    <xf numFmtId="0" fontId="0" fillId="7" borderId="2" xfId="0" applyFill="1" applyBorder="1" applyAlignment="1">
      <alignment horizontal="center" vertical="center"/>
    </xf>
    <xf numFmtId="0" fontId="0" fillId="7" borderId="2" xfId="0" applyFill="1" applyBorder="1" applyAlignment="1">
      <alignment vertical="center"/>
    </xf>
    <xf numFmtId="4" fontId="8" fillId="7" borderId="2" xfId="0" applyNumberFormat="1" applyFont="1" applyFill="1" applyBorder="1" applyAlignment="1">
      <alignment horizontal="center" vertical="center" wrapText="1"/>
    </xf>
    <xf numFmtId="4" fontId="0" fillId="7" borderId="2" xfId="0" applyNumberFormat="1" applyFill="1" applyBorder="1" applyAlignment="1">
      <alignment horizontal="center" vertical="center"/>
    </xf>
    <xf numFmtId="0" fontId="6" fillId="7" borderId="2" xfId="0" applyNumberFormat="1" applyFont="1" applyFill="1" applyBorder="1" applyAlignment="1">
      <alignment horizontal="center" vertical="center" wrapText="1"/>
    </xf>
    <xf numFmtId="0" fontId="6" fillId="5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8" borderId="2" xfId="0" applyNumberFormat="1" applyFont="1" applyFill="1" applyBorder="1" applyAlignment="1">
      <alignment horizontal="center" vertical="center" wrapText="1"/>
    </xf>
    <xf numFmtId="0" fontId="0" fillId="8" borderId="2" xfId="0" applyFill="1" applyBorder="1" applyAlignment="1">
      <alignment vertical="center"/>
    </xf>
    <xf numFmtId="0" fontId="0" fillId="8" borderId="2" xfId="0" applyFill="1" applyBorder="1" applyAlignment="1">
      <alignment vertical="center" wrapText="1"/>
    </xf>
    <xf numFmtId="0" fontId="0" fillId="8" borderId="2" xfId="0" applyFill="1" applyBorder="1" applyAlignment="1">
      <alignment horizontal="center" vertical="center"/>
    </xf>
    <xf numFmtId="4" fontId="8" fillId="8" borderId="2" xfId="0" applyNumberFormat="1" applyFont="1" applyFill="1" applyBorder="1" applyAlignment="1">
      <alignment horizontal="center" vertical="center" wrapText="1"/>
    </xf>
    <xf numFmtId="4" fontId="0" fillId="8" borderId="2" xfId="0" applyNumberFormat="1" applyFill="1" applyBorder="1" applyAlignment="1">
      <alignment horizontal="center" vertical="center"/>
    </xf>
    <xf numFmtId="0" fontId="5" fillId="8" borderId="2" xfId="0" applyFont="1" applyFill="1" applyBorder="1" applyAlignment="1">
      <alignment wrapText="1"/>
    </xf>
    <xf numFmtId="164" fontId="0" fillId="8" borderId="2" xfId="0" applyNumberFormat="1" applyFont="1" applyFill="1" applyBorder="1" applyAlignment="1">
      <alignment horizontal="center" vertical="center"/>
    </xf>
    <xf numFmtId="0" fontId="0" fillId="8" borderId="2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 wrapText="1"/>
    </xf>
    <xf numFmtId="49" fontId="2" fillId="9" borderId="2" xfId="0" applyNumberFormat="1" applyFont="1" applyFill="1" applyBorder="1" applyAlignment="1">
      <alignment horizontal="center" vertical="center" wrapText="1"/>
    </xf>
    <xf numFmtId="4" fontId="2" fillId="9" borderId="2" xfId="0" applyNumberFormat="1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49" fontId="2" fillId="7" borderId="2" xfId="0" applyNumberFormat="1" applyFont="1" applyFill="1" applyBorder="1" applyAlignment="1">
      <alignment horizontal="center" vertical="center" wrapText="1"/>
    </xf>
    <xf numFmtId="4" fontId="2" fillId="7" borderId="2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49" fontId="2" fillId="8" borderId="2" xfId="0" applyNumberFormat="1" applyFont="1" applyFill="1" applyBorder="1" applyAlignment="1">
      <alignment horizontal="center" vertical="center" wrapText="1"/>
    </xf>
    <xf numFmtId="4" fontId="2" fillId="8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0" fontId="6" fillId="3" borderId="3" xfId="0" applyNumberFormat="1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center" vertical="center" wrapText="1"/>
    </xf>
    <xf numFmtId="4" fontId="7" fillId="3" borderId="3" xfId="0" applyNumberFormat="1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0" fontId="6" fillId="3" borderId="7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" fontId="7" fillId="3" borderId="7" xfId="0" applyNumberFormat="1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49" fontId="0" fillId="5" borderId="2" xfId="0" applyNumberFormat="1" applyFill="1" applyBorder="1" applyAlignment="1">
      <alignment horizontal="center" vertical="center" wrapText="1"/>
    </xf>
  </cellXfs>
  <cellStyles count="1">
    <cellStyle name="Normálna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ABAB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zoomScale="85" zoomScaleNormal="85" workbookViewId="0">
      <selection activeCell="F22" sqref="F22"/>
    </sheetView>
  </sheetViews>
  <sheetFormatPr defaultRowHeight="15" x14ac:dyDescent="0.25"/>
  <cols>
    <col min="1" max="2" width="4.7109375" customWidth="1"/>
    <col min="3" max="3" width="17" customWidth="1"/>
    <col min="4" max="4" width="54.28515625" style="21" customWidth="1"/>
    <col min="5" max="6" width="27.5703125" style="23" customWidth="1"/>
    <col min="7" max="7" width="16" style="25" customWidth="1"/>
    <col min="8" max="8" width="24.140625" hidden="1" customWidth="1"/>
    <col min="9" max="9" width="20.140625" customWidth="1"/>
    <col min="10" max="10" width="16.5703125" style="24" customWidth="1"/>
    <col min="11" max="11" width="14.5703125" customWidth="1"/>
    <col min="12" max="12" width="16.42578125" customWidth="1"/>
    <col min="13" max="13" width="15" customWidth="1"/>
  </cols>
  <sheetData>
    <row r="1" spans="1:13" ht="32.25" customHeight="1" x14ac:dyDescent="0.25">
      <c r="A1" s="90" t="s">
        <v>52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25.5" customHeight="1" x14ac:dyDescent="0.25">
      <c r="A2" s="91" t="s">
        <v>28</v>
      </c>
      <c r="B2" s="92" t="s">
        <v>84</v>
      </c>
      <c r="C2" s="93" t="s">
        <v>29</v>
      </c>
      <c r="D2" s="93" t="s">
        <v>3</v>
      </c>
      <c r="E2" s="93" t="s">
        <v>4</v>
      </c>
      <c r="F2" s="94" t="s">
        <v>93</v>
      </c>
      <c r="G2" s="93" t="s">
        <v>30</v>
      </c>
      <c r="H2" s="18"/>
      <c r="I2" s="93" t="s">
        <v>31</v>
      </c>
      <c r="J2" s="95" t="s">
        <v>32</v>
      </c>
      <c r="K2" s="95"/>
      <c r="L2" s="95" t="s">
        <v>33</v>
      </c>
      <c r="M2" s="95"/>
    </row>
    <row r="3" spans="1:13" ht="25.5" customHeight="1" x14ac:dyDescent="0.25">
      <c r="A3" s="92"/>
      <c r="B3" s="96"/>
      <c r="C3" s="94"/>
      <c r="D3" s="94"/>
      <c r="E3" s="94"/>
      <c r="F3" s="105"/>
      <c r="G3" s="94"/>
      <c r="H3" s="19" t="s">
        <v>34</v>
      </c>
      <c r="I3" s="94"/>
      <c r="J3" s="19" t="s">
        <v>35</v>
      </c>
      <c r="K3" s="19" t="s">
        <v>36</v>
      </c>
      <c r="L3" s="20" t="s">
        <v>35</v>
      </c>
      <c r="M3" s="20" t="s">
        <v>36</v>
      </c>
    </row>
    <row r="4" spans="1:13" s="7" customFormat="1" ht="30" customHeight="1" x14ac:dyDescent="0.25">
      <c r="A4" s="63">
        <v>1</v>
      </c>
      <c r="B4" s="63">
        <v>3</v>
      </c>
      <c r="C4" s="54" t="s">
        <v>53</v>
      </c>
      <c r="D4" s="52" t="s">
        <v>61</v>
      </c>
      <c r="E4" s="52" t="s">
        <v>69</v>
      </c>
      <c r="F4" s="106">
        <v>36007099</v>
      </c>
      <c r="G4" s="53" t="s">
        <v>20</v>
      </c>
      <c r="H4" s="54" t="s">
        <v>37</v>
      </c>
      <c r="I4" s="55" t="s">
        <v>19</v>
      </c>
      <c r="J4" s="56">
        <v>2895961.49</v>
      </c>
      <c r="K4" s="56">
        <f>J4*0.85</f>
        <v>2461567.2664999999</v>
      </c>
      <c r="L4" s="56">
        <v>2895961.49</v>
      </c>
      <c r="M4" s="56">
        <f>L4*0.85</f>
        <v>2461567.2664999999</v>
      </c>
    </row>
    <row r="5" spans="1:13" s="7" customFormat="1" ht="30" customHeight="1" x14ac:dyDescent="0.25">
      <c r="A5" s="63">
        <v>2</v>
      </c>
      <c r="B5" s="63">
        <v>3</v>
      </c>
      <c r="C5" s="54" t="s">
        <v>54</v>
      </c>
      <c r="D5" s="52" t="s">
        <v>62</v>
      </c>
      <c r="E5" s="52" t="s">
        <v>47</v>
      </c>
      <c r="F5" s="106" t="s">
        <v>94</v>
      </c>
      <c r="G5" s="53" t="s">
        <v>23</v>
      </c>
      <c r="H5" s="54" t="s">
        <v>38</v>
      </c>
      <c r="I5" s="55" t="s">
        <v>19</v>
      </c>
      <c r="J5" s="56">
        <v>61480.66</v>
      </c>
      <c r="K5" s="56">
        <f t="shared" ref="K5:M11" si="0">ROUND(J5*0.85,2)</f>
        <v>52258.559999999998</v>
      </c>
      <c r="L5" s="56">
        <v>58958.66</v>
      </c>
      <c r="M5" s="56">
        <f>L5*0.85</f>
        <v>50114.861000000004</v>
      </c>
    </row>
    <row r="6" spans="1:13" s="7" customFormat="1" ht="45" customHeight="1" x14ac:dyDescent="0.25">
      <c r="A6" s="63">
        <v>3</v>
      </c>
      <c r="B6" s="63">
        <v>3</v>
      </c>
      <c r="C6" s="54" t="s">
        <v>55</v>
      </c>
      <c r="D6" s="52" t="s">
        <v>63</v>
      </c>
      <c r="E6" s="52" t="s">
        <v>48</v>
      </c>
      <c r="F6" s="106" t="s">
        <v>95</v>
      </c>
      <c r="G6" s="53" t="s">
        <v>18</v>
      </c>
      <c r="H6" s="54" t="s">
        <v>39</v>
      </c>
      <c r="I6" s="55" t="s">
        <v>19</v>
      </c>
      <c r="J6" s="56">
        <v>861630.34</v>
      </c>
      <c r="K6" s="56">
        <f>J6*0.5</f>
        <v>430815.17</v>
      </c>
      <c r="L6" s="56">
        <v>861630.34</v>
      </c>
      <c r="M6" s="56">
        <f>L6*0.5</f>
        <v>430815.17</v>
      </c>
    </row>
    <row r="7" spans="1:13" s="7" customFormat="1" ht="30" x14ac:dyDescent="0.25">
      <c r="A7" s="62">
        <v>4</v>
      </c>
      <c r="B7" s="62">
        <v>3</v>
      </c>
      <c r="C7" s="59" t="s">
        <v>72</v>
      </c>
      <c r="D7" s="57" t="s">
        <v>73</v>
      </c>
      <c r="E7" s="57" t="s">
        <v>50</v>
      </c>
      <c r="F7" s="107" t="s">
        <v>96</v>
      </c>
      <c r="G7" s="58" t="s">
        <v>18</v>
      </c>
      <c r="H7" s="59"/>
      <c r="I7" s="60" t="s">
        <v>85</v>
      </c>
      <c r="J7" s="61">
        <v>142185.29</v>
      </c>
      <c r="K7" s="61">
        <f>J7*0.5</f>
        <v>71092.645000000004</v>
      </c>
      <c r="L7" s="61">
        <v>0</v>
      </c>
      <c r="M7" s="61">
        <v>0</v>
      </c>
    </row>
    <row r="8" spans="1:13" s="7" customFormat="1" ht="45" customHeight="1" x14ac:dyDescent="0.25">
      <c r="A8" s="63">
        <v>5</v>
      </c>
      <c r="B8" s="63">
        <v>3</v>
      </c>
      <c r="C8" s="54" t="s">
        <v>56</v>
      </c>
      <c r="D8" s="52" t="s">
        <v>64</v>
      </c>
      <c r="E8" s="52" t="s">
        <v>70</v>
      </c>
      <c r="F8" s="106">
        <v>36545317</v>
      </c>
      <c r="G8" s="53" t="s">
        <v>13</v>
      </c>
      <c r="H8" s="54" t="s">
        <v>40</v>
      </c>
      <c r="I8" s="55" t="s">
        <v>19</v>
      </c>
      <c r="J8" s="56">
        <v>3548472.28</v>
      </c>
      <c r="K8" s="56">
        <f t="shared" si="0"/>
        <v>3016201.44</v>
      </c>
      <c r="L8" s="56">
        <v>3548472.28</v>
      </c>
      <c r="M8" s="56">
        <f>L8*0.85</f>
        <v>3016201.4379999996</v>
      </c>
    </row>
    <row r="9" spans="1:13" s="7" customFormat="1" ht="30" customHeight="1" x14ac:dyDescent="0.25">
      <c r="A9" s="63">
        <v>6</v>
      </c>
      <c r="B9" s="63">
        <v>3</v>
      </c>
      <c r="C9" s="54" t="s">
        <v>57</v>
      </c>
      <c r="D9" s="52" t="s">
        <v>65</v>
      </c>
      <c r="E9" s="52" t="s">
        <v>45</v>
      </c>
      <c r="F9" s="106" t="s">
        <v>97</v>
      </c>
      <c r="G9" s="53" t="s">
        <v>22</v>
      </c>
      <c r="H9" s="54" t="s">
        <v>41</v>
      </c>
      <c r="I9" s="55" t="s">
        <v>19</v>
      </c>
      <c r="J9" s="56">
        <v>987555.76</v>
      </c>
      <c r="K9" s="56">
        <f t="shared" si="0"/>
        <v>839422.4</v>
      </c>
      <c r="L9" s="56">
        <v>987555.76</v>
      </c>
      <c r="M9" s="56">
        <f t="shared" si="0"/>
        <v>839422.4</v>
      </c>
    </row>
    <row r="10" spans="1:13" s="7" customFormat="1" ht="45" x14ac:dyDescent="0.25">
      <c r="A10" s="65">
        <v>7</v>
      </c>
      <c r="B10" s="65">
        <v>3</v>
      </c>
      <c r="C10" s="66" t="s">
        <v>58</v>
      </c>
      <c r="D10" s="67" t="s">
        <v>66</v>
      </c>
      <c r="E10" s="67" t="s">
        <v>71</v>
      </c>
      <c r="F10" s="106">
        <v>36054666</v>
      </c>
      <c r="G10" s="68" t="s">
        <v>16</v>
      </c>
      <c r="H10" s="66" t="s">
        <v>42</v>
      </c>
      <c r="I10" s="69" t="s">
        <v>86</v>
      </c>
      <c r="J10" s="70">
        <v>836276.9</v>
      </c>
      <c r="K10" s="70">
        <f>J10*0.85</f>
        <v>710835.36499999999</v>
      </c>
      <c r="L10" s="70">
        <v>0</v>
      </c>
      <c r="M10" s="70">
        <v>0</v>
      </c>
    </row>
    <row r="11" spans="1:13" s="7" customFormat="1" ht="30" customHeight="1" x14ac:dyDescent="0.25">
      <c r="A11" s="65">
        <v>8</v>
      </c>
      <c r="B11" s="65">
        <v>3</v>
      </c>
      <c r="C11" s="66" t="s">
        <v>59</v>
      </c>
      <c r="D11" s="67" t="s">
        <v>67</v>
      </c>
      <c r="E11" s="67" t="s">
        <v>46</v>
      </c>
      <c r="F11" s="106" t="s">
        <v>98</v>
      </c>
      <c r="G11" s="68" t="s">
        <v>21</v>
      </c>
      <c r="H11" s="66" t="s">
        <v>43</v>
      </c>
      <c r="I11" s="69" t="s">
        <v>86</v>
      </c>
      <c r="J11" s="70">
        <v>1359650.34</v>
      </c>
      <c r="K11" s="70">
        <f t="shared" si="0"/>
        <v>1155702.79</v>
      </c>
      <c r="L11" s="70">
        <v>0</v>
      </c>
      <c r="M11" s="70">
        <v>0</v>
      </c>
    </row>
    <row r="12" spans="1:13" s="7" customFormat="1" ht="30" x14ac:dyDescent="0.25">
      <c r="A12" s="63">
        <v>9</v>
      </c>
      <c r="B12" s="63">
        <v>3</v>
      </c>
      <c r="C12" s="54" t="s">
        <v>60</v>
      </c>
      <c r="D12" s="52" t="s">
        <v>68</v>
      </c>
      <c r="E12" s="52" t="s">
        <v>49</v>
      </c>
      <c r="F12" s="106" t="s">
        <v>99</v>
      </c>
      <c r="G12" s="53" t="s">
        <v>18</v>
      </c>
      <c r="H12" s="54" t="s">
        <v>44</v>
      </c>
      <c r="I12" s="55" t="s">
        <v>19</v>
      </c>
      <c r="J12" s="56">
        <v>689292.66</v>
      </c>
      <c r="K12" s="56">
        <f>J12*0.5</f>
        <v>344646.33</v>
      </c>
      <c r="L12" s="56">
        <v>665631.9</v>
      </c>
      <c r="M12" s="56">
        <f>L12*0.5</f>
        <v>332815.95</v>
      </c>
    </row>
    <row r="13" spans="1:13" ht="15" customHeight="1" x14ac:dyDescent="0.25">
      <c r="A13" s="89" t="s">
        <v>51</v>
      </c>
      <c r="B13" s="89"/>
      <c r="C13" s="89"/>
      <c r="D13" s="89"/>
      <c r="E13" s="89"/>
      <c r="F13" s="89"/>
      <c r="G13" s="89"/>
      <c r="H13" s="89"/>
      <c r="I13" s="89"/>
      <c r="J13" s="36">
        <f>SUM(J4:J12)</f>
        <v>11382505.720000001</v>
      </c>
      <c r="K13" s="36">
        <f>SUM(K4:K12)</f>
        <v>9082541.966500001</v>
      </c>
      <c r="L13" s="36">
        <f>SUM(L4:L12)</f>
        <v>9018210.4299999997</v>
      </c>
      <c r="M13" s="36">
        <f>SUM(M4:M12)</f>
        <v>7130937.0855</v>
      </c>
    </row>
    <row r="16" spans="1:13" x14ac:dyDescent="0.25">
      <c r="C16" s="22"/>
    </row>
    <row r="17" spans="3:14" x14ac:dyDescent="0.25">
      <c r="C17" s="22"/>
      <c r="K17" s="24"/>
    </row>
    <row r="18" spans="3:14" x14ac:dyDescent="0.25">
      <c r="C18" s="22"/>
      <c r="I18" s="38"/>
      <c r="J18" s="39" t="s">
        <v>5</v>
      </c>
      <c r="K18" s="39" t="s">
        <v>77</v>
      </c>
      <c r="L18" s="39" t="s">
        <v>6</v>
      </c>
      <c r="M18" s="39" t="s">
        <v>8</v>
      </c>
      <c r="N18" s="39" t="s">
        <v>78</v>
      </c>
    </row>
    <row r="19" spans="3:14" x14ac:dyDescent="0.25">
      <c r="I19" s="40" t="s">
        <v>79</v>
      </c>
      <c r="J19" s="41">
        <f>J4+J5+J6+J9+J12+J8</f>
        <v>9044393.1899999995</v>
      </c>
      <c r="K19" s="41">
        <f t="shared" ref="K19:M19" si="1">K4+K5+K6+K9+K12+K8</f>
        <v>7144911.1665000003</v>
      </c>
      <c r="L19" s="41">
        <f t="shared" si="1"/>
        <v>9018210.4299999997</v>
      </c>
      <c r="M19" s="41">
        <f t="shared" si="1"/>
        <v>7130937.0855</v>
      </c>
      <c r="N19" s="42">
        <v>6</v>
      </c>
    </row>
    <row r="20" spans="3:14" x14ac:dyDescent="0.25">
      <c r="I20" s="71" t="s">
        <v>80</v>
      </c>
      <c r="J20" s="72">
        <f>J10+J11</f>
        <v>2195927.2400000002</v>
      </c>
      <c r="K20" s="72">
        <f t="shared" ref="K20:L20" si="2">K10+K11</f>
        <v>1866538.155</v>
      </c>
      <c r="L20" s="72">
        <f t="shared" si="2"/>
        <v>0</v>
      </c>
      <c r="M20" s="72">
        <f>M8+M10+M11</f>
        <v>3016201.4379999996</v>
      </c>
      <c r="N20" s="73">
        <v>2</v>
      </c>
    </row>
    <row r="21" spans="3:14" x14ac:dyDescent="0.25">
      <c r="I21" s="46" t="s">
        <v>81</v>
      </c>
      <c r="J21" s="47">
        <f>J7</f>
        <v>142185.29</v>
      </c>
      <c r="K21" s="47">
        <f>K7</f>
        <v>71092.645000000004</v>
      </c>
      <c r="L21" s="47">
        <f>L7</f>
        <v>0</v>
      </c>
      <c r="M21" s="47">
        <f>M7</f>
        <v>0</v>
      </c>
      <c r="N21" s="48">
        <v>1</v>
      </c>
    </row>
    <row r="22" spans="3:14" ht="30" x14ac:dyDescent="0.25">
      <c r="I22" s="43" t="s">
        <v>82</v>
      </c>
      <c r="J22" s="44">
        <v>0</v>
      </c>
      <c r="K22" s="44">
        <v>0</v>
      </c>
      <c r="L22" s="44">
        <v>0</v>
      </c>
      <c r="M22" s="44">
        <v>0</v>
      </c>
      <c r="N22" s="45">
        <v>0</v>
      </c>
    </row>
    <row r="23" spans="3:14" x14ac:dyDescent="0.25">
      <c r="I23" s="49" t="s">
        <v>83</v>
      </c>
      <c r="J23" s="50">
        <f>SUBTOTAL(9,J19:J22)</f>
        <v>11382505.719999999</v>
      </c>
      <c r="K23" s="50">
        <f>SUM(K19:K22)</f>
        <v>9082541.9664999992</v>
      </c>
      <c r="L23" s="50">
        <f t="shared" ref="L23:M23" si="3">SUBTOTAL(9,L19:L22)</f>
        <v>9018210.4299999997</v>
      </c>
      <c r="M23" s="50">
        <f t="shared" si="3"/>
        <v>10147138.523499999</v>
      </c>
      <c r="N23" s="51">
        <f>SUBTOTAL(9,N19:N22)</f>
        <v>9</v>
      </c>
    </row>
    <row r="24" spans="3:14" x14ac:dyDescent="0.25">
      <c r="C24" s="22"/>
    </row>
    <row r="26" spans="3:14" x14ac:dyDescent="0.25">
      <c r="C26" s="22"/>
    </row>
    <row r="28" spans="3:14" x14ac:dyDescent="0.25">
      <c r="C28" s="22"/>
      <c r="D28" s="23"/>
      <c r="E28"/>
      <c r="F28"/>
      <c r="J28"/>
    </row>
    <row r="29" spans="3:14" x14ac:dyDescent="0.25">
      <c r="C29" s="22"/>
      <c r="D29" s="23"/>
      <c r="E29"/>
      <c r="F29"/>
      <c r="J29"/>
    </row>
    <row r="30" spans="3:14" x14ac:dyDescent="0.25">
      <c r="C30" s="22"/>
      <c r="D30" s="23"/>
      <c r="E30"/>
      <c r="F30"/>
      <c r="J30"/>
    </row>
  </sheetData>
  <mergeCells count="12">
    <mergeCell ref="A13:I13"/>
    <mergeCell ref="A1:M1"/>
    <mergeCell ref="A2:A3"/>
    <mergeCell ref="C2:C3"/>
    <mergeCell ref="D2:D3"/>
    <mergeCell ref="E2:E3"/>
    <mergeCell ref="G2:G3"/>
    <mergeCell ref="I2:I3"/>
    <mergeCell ref="J2:K2"/>
    <mergeCell ref="L2:M2"/>
    <mergeCell ref="B2:B3"/>
    <mergeCell ref="F2:F3"/>
  </mergeCells>
  <pageMargins left="0.7" right="0.7" top="0.75" bottom="0.75" header="0.3" footer="0.3"/>
  <pageSetup paperSize="9" orientation="portrait" r:id="rId1"/>
  <ignoredErrors>
    <ignoredError sqref="K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zoomScale="90" zoomScaleNormal="90" workbookViewId="0">
      <selection activeCell="G14" sqref="G14"/>
    </sheetView>
  </sheetViews>
  <sheetFormatPr defaultColWidth="9.140625" defaultRowHeight="15.75" x14ac:dyDescent="0.25"/>
  <cols>
    <col min="1" max="1" width="15.5703125" style="1" customWidth="1"/>
    <col min="2" max="2" width="12.5703125" style="1" customWidth="1"/>
    <col min="3" max="3" width="9.140625" style="1"/>
    <col min="4" max="4" width="18.7109375" style="1" customWidth="1"/>
    <col min="5" max="5" width="40.7109375" style="1" customWidth="1"/>
    <col min="6" max="7" width="23.85546875" style="1" customWidth="1"/>
    <col min="8" max="8" width="15.85546875" style="6" customWidth="1"/>
    <col min="9" max="9" width="14.7109375" style="6" customWidth="1"/>
    <col min="10" max="10" width="15.42578125" style="6" customWidth="1"/>
    <col min="11" max="11" width="21.140625" style="6" customWidth="1"/>
    <col min="12" max="16384" width="9.140625" style="1"/>
  </cols>
  <sheetData>
    <row r="1" spans="1:11" ht="57.6" customHeight="1" x14ac:dyDescent="0.25">
      <c r="A1" s="99" t="s">
        <v>26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42" x14ac:dyDescent="0.25">
      <c r="A2" s="37" t="s">
        <v>25</v>
      </c>
      <c r="B2" s="37"/>
      <c r="C2" s="37"/>
      <c r="D2" s="37"/>
      <c r="E2" s="37"/>
      <c r="F2" s="37"/>
      <c r="G2" s="87"/>
      <c r="H2" s="37"/>
      <c r="I2" s="37"/>
      <c r="J2" s="37"/>
      <c r="K2" s="37"/>
    </row>
    <row r="3" spans="1:11" ht="21" x14ac:dyDescent="0.25">
      <c r="A3" s="103" t="s">
        <v>88</v>
      </c>
      <c r="B3" s="103"/>
      <c r="C3" s="37"/>
      <c r="D3" s="37"/>
      <c r="E3" s="37"/>
      <c r="F3" s="37"/>
      <c r="G3" s="87"/>
      <c r="H3" s="37"/>
      <c r="I3" s="37"/>
      <c r="J3" s="37"/>
      <c r="K3" s="37"/>
    </row>
    <row r="4" spans="1:11" ht="31.5" x14ac:dyDescent="0.25">
      <c r="A4" s="74" t="s">
        <v>25</v>
      </c>
      <c r="B4" s="74" t="s">
        <v>0</v>
      </c>
      <c r="C4" s="74" t="s">
        <v>1</v>
      </c>
      <c r="D4" s="75" t="s">
        <v>2</v>
      </c>
      <c r="E4" s="74" t="s">
        <v>3</v>
      </c>
      <c r="F4" s="75" t="s">
        <v>4</v>
      </c>
      <c r="G4" s="75" t="s">
        <v>93</v>
      </c>
      <c r="H4" s="76" t="s">
        <v>5</v>
      </c>
      <c r="I4" s="76" t="s">
        <v>6</v>
      </c>
      <c r="J4" s="76" t="s">
        <v>7</v>
      </c>
      <c r="K4" s="76" t="s">
        <v>8</v>
      </c>
    </row>
    <row r="5" spans="1:11" ht="47.25" x14ac:dyDescent="0.25">
      <c r="A5" s="100" t="s">
        <v>87</v>
      </c>
      <c r="B5" s="33">
        <v>3</v>
      </c>
      <c r="C5" s="3">
        <v>1</v>
      </c>
      <c r="D5" s="12" t="s">
        <v>55</v>
      </c>
      <c r="E5" s="33" t="s">
        <v>63</v>
      </c>
      <c r="F5" s="33" t="s">
        <v>48</v>
      </c>
      <c r="G5" s="88" t="s">
        <v>95</v>
      </c>
      <c r="H5" s="13">
        <v>861630.34</v>
      </c>
      <c r="I5" s="4">
        <f>H5</f>
        <v>861630.34</v>
      </c>
      <c r="J5" s="4" t="s">
        <v>76</v>
      </c>
      <c r="K5" s="4">
        <f>I5*0.5</f>
        <v>430815.17</v>
      </c>
    </row>
    <row r="6" spans="1:11" ht="31.5" x14ac:dyDescent="0.25">
      <c r="A6" s="101"/>
      <c r="B6" s="33">
        <v>3</v>
      </c>
      <c r="C6" s="3">
        <v>2</v>
      </c>
      <c r="D6" s="12" t="s">
        <v>60</v>
      </c>
      <c r="E6" s="33" t="s">
        <v>68</v>
      </c>
      <c r="F6" s="33" t="s">
        <v>49</v>
      </c>
      <c r="G6" s="88" t="s">
        <v>100</v>
      </c>
      <c r="H6" s="8">
        <v>689292.66</v>
      </c>
      <c r="I6" s="8">
        <v>665631.9</v>
      </c>
      <c r="J6" s="4">
        <v>632350.30000000005</v>
      </c>
      <c r="K6" s="4">
        <f>I6*0.5</f>
        <v>332815.95</v>
      </c>
    </row>
    <row r="7" spans="1:11" x14ac:dyDescent="0.25">
      <c r="A7" s="102" t="s">
        <v>9</v>
      </c>
      <c r="B7" s="102"/>
      <c r="C7" s="102"/>
      <c r="D7" s="102"/>
      <c r="E7" s="102"/>
      <c r="F7" s="102"/>
      <c r="G7" s="88"/>
      <c r="H7" s="4">
        <f>SUM(H5:H6)</f>
        <v>1550923</v>
      </c>
      <c r="I7" s="4">
        <f>SUM(I5:I6)</f>
        <v>1527262.24</v>
      </c>
      <c r="J7" s="4">
        <f>SUM(J5:J6)</f>
        <v>632350.30000000005</v>
      </c>
      <c r="K7" s="4">
        <f>SUM(K5:K6)</f>
        <v>763631.12</v>
      </c>
    </row>
    <row r="8" spans="1:11" ht="15.75" customHeight="1" x14ac:dyDescent="0.25">
      <c r="A8" s="15"/>
      <c r="B8" s="15"/>
      <c r="C8" s="15"/>
      <c r="D8" s="15"/>
      <c r="E8" s="15"/>
      <c r="F8" s="15"/>
      <c r="G8" s="15"/>
      <c r="H8" s="16"/>
      <c r="I8" s="16"/>
      <c r="J8" s="16"/>
      <c r="K8" s="15"/>
    </row>
    <row r="9" spans="1:11" ht="15.75" customHeight="1" x14ac:dyDescent="0.25">
      <c r="A9" s="103" t="s">
        <v>89</v>
      </c>
      <c r="B9" s="103"/>
      <c r="C9" s="15"/>
      <c r="D9" s="15"/>
      <c r="E9" s="15"/>
      <c r="F9" s="15"/>
      <c r="G9" s="15"/>
      <c r="H9" s="16"/>
      <c r="I9" s="16"/>
      <c r="J9" s="16"/>
      <c r="K9" s="1"/>
    </row>
    <row r="10" spans="1:11" x14ac:dyDescent="0.25">
      <c r="A10" s="77" t="s">
        <v>18</v>
      </c>
      <c r="B10" s="77" t="s">
        <v>0</v>
      </c>
      <c r="C10" s="77" t="s">
        <v>1</v>
      </c>
      <c r="D10" s="78" t="s">
        <v>2</v>
      </c>
      <c r="E10" s="77" t="s">
        <v>3</v>
      </c>
      <c r="F10" s="78" t="s">
        <v>4</v>
      </c>
      <c r="G10" s="78" t="s">
        <v>93</v>
      </c>
      <c r="H10" s="79" t="s">
        <v>5</v>
      </c>
      <c r="I10" s="79" t="s">
        <v>11</v>
      </c>
      <c r="J10" s="79" t="s">
        <v>12</v>
      </c>
      <c r="K10" s="1"/>
    </row>
    <row r="11" spans="1:11" ht="47.25" x14ac:dyDescent="0.25">
      <c r="A11" s="34" t="s">
        <v>10</v>
      </c>
      <c r="B11" s="5">
        <v>3</v>
      </c>
      <c r="C11" s="5">
        <v>1</v>
      </c>
      <c r="D11" s="12" t="s">
        <v>72</v>
      </c>
      <c r="E11" s="35" t="s">
        <v>73</v>
      </c>
      <c r="F11" s="35" t="s">
        <v>74</v>
      </c>
      <c r="G11" s="88" t="s">
        <v>96</v>
      </c>
      <c r="H11" s="8">
        <v>142185.29</v>
      </c>
      <c r="I11" s="14">
        <f>ROUND(H11*0.95,2)</f>
        <v>135076.03</v>
      </c>
      <c r="J11" s="14">
        <f>ROUND(H11*0.85,2)</f>
        <v>120857.5</v>
      </c>
      <c r="K11" s="1"/>
    </row>
    <row r="12" spans="1:11" x14ac:dyDescent="0.25">
      <c r="A12" s="97" t="s">
        <v>9</v>
      </c>
      <c r="B12" s="98"/>
      <c r="C12" s="98"/>
      <c r="D12" s="98"/>
      <c r="E12" s="98"/>
      <c r="F12" s="98"/>
      <c r="G12" s="88"/>
      <c r="H12" s="4">
        <f>SUM(H11:H11)</f>
        <v>142185.29</v>
      </c>
      <c r="I12" s="4">
        <f>SUM(I11:I11)</f>
        <v>135076.03</v>
      </c>
      <c r="J12" s="4">
        <f>SUM(J11:J11)</f>
        <v>120857.5</v>
      </c>
      <c r="K12" s="1"/>
    </row>
    <row r="13" spans="1:11" x14ac:dyDescent="0.25">
      <c r="K13" s="1"/>
    </row>
  </sheetData>
  <mergeCells count="6">
    <mergeCell ref="A12:F12"/>
    <mergeCell ref="A1:K1"/>
    <mergeCell ref="A5:A6"/>
    <mergeCell ref="A7:F7"/>
    <mergeCell ref="A3:B3"/>
    <mergeCell ref="A9:B9"/>
  </mergeCells>
  <conditionalFormatting sqref="K8">
    <cfRule type="cellIs" dxfId="3" priority="3" operator="greaterThan">
      <formula>0</formula>
    </cfRule>
  </conditionalFormatting>
  <pageMargins left="0.25" right="0.25" top="0.75" bottom="0.75" header="0.3" footer="0.3"/>
  <pageSetup paperSize="9" scale="4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"/>
  <sheetViews>
    <sheetView zoomScale="90" zoomScaleNormal="90" workbookViewId="0">
      <selection activeCell="G5" sqref="G5"/>
    </sheetView>
  </sheetViews>
  <sheetFormatPr defaultColWidth="9.140625" defaultRowHeight="15.75" x14ac:dyDescent="0.25"/>
  <cols>
    <col min="1" max="1" width="15.5703125" style="1" customWidth="1"/>
    <col min="2" max="2" width="12.5703125" style="1" customWidth="1"/>
    <col min="3" max="3" width="9.140625" style="1"/>
    <col min="4" max="4" width="17.140625" style="1" customWidth="1"/>
    <col min="5" max="5" width="40.7109375" style="1" customWidth="1"/>
    <col min="6" max="7" width="21.5703125" style="1" customWidth="1"/>
    <col min="8" max="8" width="15.85546875" style="6" customWidth="1"/>
    <col min="9" max="9" width="14.7109375" style="6" customWidth="1"/>
    <col min="10" max="10" width="15.42578125" style="6" customWidth="1"/>
    <col min="11" max="11" width="21.140625" style="6" customWidth="1"/>
    <col min="12" max="12" width="33.28515625" style="1" customWidth="1"/>
    <col min="13" max="16384" width="9.140625" style="1"/>
  </cols>
  <sheetData>
    <row r="1" spans="1:12" ht="57.6" customHeight="1" x14ac:dyDescent="0.25">
      <c r="A1" s="99" t="s">
        <v>26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2" ht="31.5" customHeight="1" x14ac:dyDescent="0.25">
      <c r="A2" s="37" t="s">
        <v>20</v>
      </c>
      <c r="B2" s="37"/>
      <c r="C2" s="37"/>
      <c r="D2" s="37"/>
      <c r="E2" s="37"/>
      <c r="F2" s="37"/>
      <c r="G2" s="87"/>
      <c r="H2" s="37"/>
      <c r="I2" s="37"/>
      <c r="J2" s="37"/>
      <c r="K2" s="37"/>
    </row>
    <row r="3" spans="1:12" ht="21" x14ac:dyDescent="0.25">
      <c r="A3" s="103" t="s">
        <v>88</v>
      </c>
      <c r="B3" s="103"/>
      <c r="C3" s="37"/>
      <c r="D3" s="37"/>
      <c r="E3" s="37"/>
      <c r="F3" s="37"/>
      <c r="G3" s="87"/>
      <c r="H3" s="37"/>
      <c r="I3" s="37"/>
      <c r="J3" s="37"/>
      <c r="K3" s="37"/>
    </row>
    <row r="4" spans="1:12" ht="31.5" x14ac:dyDescent="0.25">
      <c r="A4" s="74" t="s">
        <v>20</v>
      </c>
      <c r="B4" s="74" t="s">
        <v>0</v>
      </c>
      <c r="C4" s="74" t="s">
        <v>1</v>
      </c>
      <c r="D4" s="75" t="s">
        <v>2</v>
      </c>
      <c r="E4" s="74" t="s">
        <v>3</v>
      </c>
      <c r="F4" s="75" t="s">
        <v>4</v>
      </c>
      <c r="G4" s="75" t="s">
        <v>93</v>
      </c>
      <c r="H4" s="76" t="s">
        <v>5</v>
      </c>
      <c r="I4" s="76" t="s">
        <v>6</v>
      </c>
      <c r="J4" s="76" t="s">
        <v>7</v>
      </c>
      <c r="K4" s="76" t="s">
        <v>8</v>
      </c>
      <c r="L4" s="2"/>
    </row>
    <row r="5" spans="1:12" ht="31.5" x14ac:dyDescent="0.25">
      <c r="A5" s="34" t="s">
        <v>15</v>
      </c>
      <c r="B5" s="35">
        <v>3</v>
      </c>
      <c r="C5" s="3">
        <v>1</v>
      </c>
      <c r="D5" s="12" t="s">
        <v>53</v>
      </c>
      <c r="E5" s="35" t="s">
        <v>61</v>
      </c>
      <c r="F5" s="35" t="s">
        <v>69</v>
      </c>
      <c r="G5" s="12">
        <v>36007099</v>
      </c>
      <c r="H5" s="13">
        <v>2895961.49</v>
      </c>
      <c r="I5" s="4">
        <v>2895961.49</v>
      </c>
      <c r="J5" s="4">
        <v>2751163.42</v>
      </c>
      <c r="K5" s="4">
        <f>I5*0.85</f>
        <v>2461567.2664999999</v>
      </c>
      <c r="L5" s="2"/>
    </row>
    <row r="6" spans="1:12" x14ac:dyDescent="0.25">
      <c r="A6" s="102" t="s">
        <v>9</v>
      </c>
      <c r="B6" s="102"/>
      <c r="C6" s="102"/>
      <c r="D6" s="102"/>
      <c r="E6" s="102"/>
      <c r="F6" s="102"/>
      <c r="G6" s="88"/>
      <c r="H6" s="4">
        <f>SUM(H5)</f>
        <v>2895961.49</v>
      </c>
      <c r="I6" s="4">
        <f>SUM(I5)</f>
        <v>2895961.49</v>
      </c>
      <c r="J6" s="4">
        <f>SUM(J5)</f>
        <v>2751163.42</v>
      </c>
      <c r="K6" s="32">
        <f>SUM(K5)</f>
        <v>2461567.2664999999</v>
      </c>
    </row>
    <row r="7" spans="1:12" ht="15.75" customHeight="1" x14ac:dyDescent="0.25">
      <c r="A7" s="15"/>
      <c r="B7" s="15"/>
      <c r="C7" s="15"/>
      <c r="D7" s="15"/>
      <c r="E7" s="15"/>
      <c r="F7" s="15"/>
      <c r="G7" s="15"/>
      <c r="H7" s="16"/>
      <c r="I7" s="16"/>
      <c r="J7" s="16"/>
      <c r="K7" s="15"/>
    </row>
    <row r="8" spans="1:12" ht="15.75" customHeight="1" x14ac:dyDescent="0.25">
      <c r="A8" s="15"/>
      <c r="B8" s="15"/>
      <c r="C8" s="15"/>
      <c r="D8" s="15"/>
      <c r="E8" s="15"/>
      <c r="F8" s="15"/>
      <c r="G8" s="15"/>
      <c r="H8" s="16"/>
      <c r="I8" s="16"/>
      <c r="J8" s="16"/>
      <c r="K8" s="15"/>
    </row>
  </sheetData>
  <mergeCells count="3">
    <mergeCell ref="A1:K1"/>
    <mergeCell ref="A6:F6"/>
    <mergeCell ref="A3:B3"/>
  </mergeCells>
  <conditionalFormatting sqref="K7:K8">
    <cfRule type="cellIs" dxfId="2" priority="3" operator="greaterThan">
      <formula>0</formula>
    </cfRule>
  </conditionalFormatting>
  <pageMargins left="0.25" right="0.25" top="0.75" bottom="0.75" header="0.3" footer="0.3"/>
  <pageSetup paperSize="9" scale="4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"/>
  <sheetViews>
    <sheetView zoomScale="90" zoomScaleNormal="90" workbookViewId="0">
      <selection activeCell="F14" sqref="F14"/>
    </sheetView>
  </sheetViews>
  <sheetFormatPr defaultColWidth="9.140625" defaultRowHeight="15.75" x14ac:dyDescent="0.25"/>
  <cols>
    <col min="1" max="1" width="15.5703125" style="1" customWidth="1"/>
    <col min="2" max="2" width="12.5703125" style="1" customWidth="1"/>
    <col min="3" max="3" width="9.140625" style="1"/>
    <col min="4" max="4" width="17.140625" style="1" customWidth="1"/>
    <col min="5" max="5" width="40.7109375" style="1" customWidth="1"/>
    <col min="6" max="7" width="21.5703125" style="1" customWidth="1"/>
    <col min="8" max="8" width="15.85546875" style="6" customWidth="1"/>
    <col min="9" max="9" width="14.7109375" style="6" customWidth="1"/>
    <col min="10" max="10" width="17" style="6" customWidth="1"/>
    <col min="11" max="16384" width="9.140625" style="1"/>
  </cols>
  <sheetData>
    <row r="1" spans="1:10" ht="57.6" customHeight="1" x14ac:dyDescent="0.25">
      <c r="A1" s="99" t="s">
        <v>26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57.6" customHeight="1" x14ac:dyDescent="0.25">
      <c r="A2" s="80" t="s">
        <v>21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x14ac:dyDescent="0.25">
      <c r="A3" s="103" t="s">
        <v>90</v>
      </c>
      <c r="B3" s="103"/>
    </row>
    <row r="4" spans="1:10" x14ac:dyDescent="0.25">
      <c r="A4" s="81" t="s">
        <v>21</v>
      </c>
      <c r="B4" s="81" t="s">
        <v>0</v>
      </c>
      <c r="C4" s="81" t="s">
        <v>1</v>
      </c>
      <c r="D4" s="82" t="s">
        <v>2</v>
      </c>
      <c r="E4" s="81" t="s">
        <v>3</v>
      </c>
      <c r="F4" s="82" t="s">
        <v>4</v>
      </c>
      <c r="G4" s="82" t="s">
        <v>93</v>
      </c>
      <c r="H4" s="83" t="s">
        <v>5</v>
      </c>
      <c r="I4" s="83" t="s">
        <v>11</v>
      </c>
      <c r="J4" s="83" t="s">
        <v>12</v>
      </c>
    </row>
    <row r="5" spans="1:10" ht="31.5" x14ac:dyDescent="0.25">
      <c r="A5" s="31" t="s">
        <v>14</v>
      </c>
      <c r="B5" s="31">
        <v>3</v>
      </c>
      <c r="C5" s="3">
        <v>1</v>
      </c>
      <c r="D5" s="12" t="s">
        <v>59</v>
      </c>
      <c r="E5" s="31" t="s">
        <v>67</v>
      </c>
      <c r="F5" s="31" t="s">
        <v>46</v>
      </c>
      <c r="G5" s="88" t="s">
        <v>98</v>
      </c>
      <c r="H5" s="13">
        <v>1359650.34</v>
      </c>
      <c r="I5" s="4">
        <v>1291667.82</v>
      </c>
      <c r="J5" s="4">
        <f>H5*0.85</f>
        <v>1155702.7890000001</v>
      </c>
    </row>
    <row r="6" spans="1:10" x14ac:dyDescent="0.25">
      <c r="A6" s="102" t="s">
        <v>9</v>
      </c>
      <c r="B6" s="102"/>
      <c r="C6" s="102"/>
      <c r="D6" s="102"/>
      <c r="E6" s="102"/>
      <c r="F6" s="102"/>
      <c r="G6" s="88"/>
      <c r="H6" s="13">
        <v>1359650.34</v>
      </c>
      <c r="I6" s="4">
        <v>1291667.82</v>
      </c>
      <c r="J6" s="4">
        <f>H6*0.85</f>
        <v>1155702.7890000001</v>
      </c>
    </row>
    <row r="7" spans="1:10" x14ac:dyDescent="0.25">
      <c r="A7" s="9"/>
      <c r="B7" s="9"/>
      <c r="C7" s="9"/>
      <c r="D7" s="9"/>
      <c r="E7" s="9"/>
      <c r="F7" s="9"/>
      <c r="G7" s="9"/>
      <c r="H7" s="10"/>
      <c r="I7" s="10"/>
      <c r="J7" s="10"/>
    </row>
  </sheetData>
  <mergeCells count="3">
    <mergeCell ref="A6:F6"/>
    <mergeCell ref="A1:J1"/>
    <mergeCell ref="A3:B3"/>
  </mergeCells>
  <pageMargins left="0.25" right="0.25" top="0.75" bottom="0.75" header="0.3" footer="0.3"/>
  <pageSetup paperSize="9" scale="4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"/>
  <sheetViews>
    <sheetView zoomScale="80" zoomScaleNormal="80" workbookViewId="0">
      <selection activeCell="F15" sqref="F15"/>
    </sheetView>
  </sheetViews>
  <sheetFormatPr defaultColWidth="9.140625" defaultRowHeight="15.75" x14ac:dyDescent="0.25"/>
  <cols>
    <col min="1" max="1" width="15.5703125" style="1" customWidth="1"/>
    <col min="2" max="2" width="12.5703125" style="1" customWidth="1"/>
    <col min="3" max="3" width="9.140625" style="1"/>
    <col min="4" max="4" width="17.140625" style="1" customWidth="1"/>
    <col min="5" max="5" width="40.7109375" style="1" customWidth="1"/>
    <col min="6" max="7" width="21.5703125" style="1" customWidth="1"/>
    <col min="8" max="8" width="15.85546875" style="6" customWidth="1"/>
    <col min="9" max="9" width="14.7109375" style="6" customWidth="1"/>
    <col min="10" max="10" width="15.42578125" style="6" customWidth="1"/>
    <col min="11" max="11" width="21.140625" style="6" customWidth="1"/>
    <col min="12" max="16384" width="9.140625" style="1"/>
  </cols>
  <sheetData>
    <row r="1" spans="1:11" ht="57.6" customHeight="1" x14ac:dyDescent="0.25">
      <c r="A1" s="99" t="s">
        <v>26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57.6" customHeight="1" x14ac:dyDescent="0.25">
      <c r="A2" s="37" t="s">
        <v>22</v>
      </c>
      <c r="B2" s="37"/>
      <c r="C2" s="37"/>
      <c r="D2" s="37"/>
      <c r="E2" s="37"/>
      <c r="F2" s="37"/>
      <c r="G2" s="87"/>
      <c r="H2" s="37"/>
      <c r="I2" s="37"/>
      <c r="J2" s="37"/>
      <c r="K2" s="37"/>
    </row>
    <row r="3" spans="1:11" ht="57.6" customHeight="1" x14ac:dyDescent="0.25">
      <c r="A3" s="104" t="s">
        <v>88</v>
      </c>
      <c r="B3" s="104"/>
      <c r="C3" s="37"/>
      <c r="D3" s="37"/>
      <c r="E3" s="37"/>
      <c r="F3" s="37"/>
      <c r="G3" s="87"/>
      <c r="H3" s="37"/>
      <c r="I3" s="37"/>
      <c r="J3" s="37"/>
      <c r="K3" s="37"/>
    </row>
    <row r="4" spans="1:11" ht="31.5" x14ac:dyDescent="0.25">
      <c r="A4" s="74" t="s">
        <v>17</v>
      </c>
      <c r="B4" s="74" t="s">
        <v>0</v>
      </c>
      <c r="C4" s="74" t="s">
        <v>1</v>
      </c>
      <c r="D4" s="75" t="s">
        <v>2</v>
      </c>
      <c r="E4" s="74" t="s">
        <v>3</v>
      </c>
      <c r="F4" s="75" t="s">
        <v>4</v>
      </c>
      <c r="G4" s="75" t="s">
        <v>93</v>
      </c>
      <c r="H4" s="76" t="s">
        <v>5</v>
      </c>
      <c r="I4" s="76" t="s">
        <v>6</v>
      </c>
      <c r="J4" s="76" t="s">
        <v>7</v>
      </c>
      <c r="K4" s="76" t="s">
        <v>8</v>
      </c>
    </row>
    <row r="5" spans="1:11" ht="31.5" x14ac:dyDescent="0.25">
      <c r="A5" s="27" t="s">
        <v>15</v>
      </c>
      <c r="B5" s="17">
        <v>3</v>
      </c>
      <c r="C5" s="3">
        <v>1</v>
      </c>
      <c r="D5" s="12" t="s">
        <v>57</v>
      </c>
      <c r="E5" s="11" t="s">
        <v>65</v>
      </c>
      <c r="F5" s="26" t="s">
        <v>45</v>
      </c>
      <c r="G5" s="12" t="s">
        <v>97</v>
      </c>
      <c r="H5" s="28">
        <v>987555.76</v>
      </c>
      <c r="I5" s="4">
        <v>987555.76</v>
      </c>
      <c r="J5" s="4">
        <v>938177.97</v>
      </c>
      <c r="K5" s="4">
        <f>I5*0.85</f>
        <v>839422.39599999995</v>
      </c>
    </row>
    <row r="6" spans="1:11" x14ac:dyDescent="0.25">
      <c r="A6" s="102" t="s">
        <v>9</v>
      </c>
      <c r="B6" s="102"/>
      <c r="C6" s="102"/>
      <c r="D6" s="102"/>
      <c r="E6" s="102"/>
      <c r="F6" s="102"/>
      <c r="G6" s="88"/>
      <c r="H6" s="4"/>
      <c r="I6" s="4"/>
      <c r="J6" s="4"/>
      <c r="K6" s="4">
        <f>SUM(K5)</f>
        <v>839422.39599999995</v>
      </c>
    </row>
    <row r="7" spans="1:11" ht="15.75" customHeight="1" x14ac:dyDescent="0.25">
      <c r="A7" s="15"/>
      <c r="B7" s="15"/>
      <c r="C7" s="15"/>
      <c r="D7" s="15"/>
      <c r="E7" s="15"/>
      <c r="F7" s="15"/>
      <c r="G7" s="15"/>
      <c r="H7" s="16"/>
      <c r="I7" s="16"/>
      <c r="J7" s="16"/>
      <c r="K7" s="15"/>
    </row>
  </sheetData>
  <mergeCells count="3">
    <mergeCell ref="A1:K1"/>
    <mergeCell ref="A6:F6"/>
    <mergeCell ref="A3:B3"/>
  </mergeCells>
  <conditionalFormatting sqref="K7">
    <cfRule type="cellIs" dxfId="1" priority="3" operator="greaterThan">
      <formula>0</formula>
    </cfRule>
  </conditionalFormatting>
  <pageMargins left="0.25" right="0.25" top="0.75" bottom="0.75" header="0.3" footer="0.3"/>
  <pageSetup paperSize="9" scale="4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"/>
  <sheetViews>
    <sheetView zoomScale="90" zoomScaleNormal="90" workbookViewId="0">
      <selection activeCell="G13" sqref="G12:G13"/>
    </sheetView>
  </sheetViews>
  <sheetFormatPr defaultColWidth="9.140625" defaultRowHeight="15.75" x14ac:dyDescent="0.25"/>
  <cols>
    <col min="1" max="1" width="15.5703125" style="1" customWidth="1"/>
    <col min="2" max="2" width="12.5703125" style="1" customWidth="1"/>
    <col min="3" max="3" width="9.140625" style="1"/>
    <col min="4" max="4" width="17.140625" style="1" customWidth="1"/>
    <col min="5" max="5" width="40.7109375" style="1" customWidth="1"/>
    <col min="6" max="7" width="21.5703125" style="1" customWidth="1"/>
    <col min="8" max="8" width="15.85546875" style="6" customWidth="1"/>
    <col min="9" max="9" width="14.7109375" style="6" customWidth="1"/>
    <col min="10" max="10" width="15.42578125" style="6" customWidth="1"/>
    <col min="11" max="11" width="14.42578125" style="1" bestFit="1" customWidth="1"/>
    <col min="12" max="16384" width="9.140625" style="1"/>
  </cols>
  <sheetData>
    <row r="1" spans="1:11" ht="57.6" customHeight="1" x14ac:dyDescent="0.25">
      <c r="A1" s="99" t="s">
        <v>26</v>
      </c>
      <c r="B1" s="99"/>
      <c r="C1" s="99"/>
      <c r="D1" s="99"/>
      <c r="E1" s="99"/>
      <c r="F1" s="99"/>
      <c r="G1" s="99"/>
      <c r="H1" s="99"/>
      <c r="I1" s="99"/>
      <c r="J1" s="99"/>
    </row>
    <row r="2" spans="1:11" ht="40.5" customHeight="1" x14ac:dyDescent="0.25">
      <c r="A2" s="84" t="s">
        <v>27</v>
      </c>
    </row>
    <row r="3" spans="1:11" ht="29.25" customHeight="1" x14ac:dyDescent="0.25">
      <c r="A3" s="104" t="s">
        <v>88</v>
      </c>
      <c r="B3" s="104"/>
    </row>
    <row r="4" spans="1:11" ht="31.5" x14ac:dyDescent="0.25">
      <c r="A4" s="74" t="s">
        <v>27</v>
      </c>
      <c r="B4" s="74" t="s">
        <v>0</v>
      </c>
      <c r="C4" s="74" t="s">
        <v>1</v>
      </c>
      <c r="D4" s="75" t="s">
        <v>2</v>
      </c>
      <c r="E4" s="74" t="s">
        <v>3</v>
      </c>
      <c r="F4" s="75" t="s">
        <v>4</v>
      </c>
      <c r="G4" s="75" t="s">
        <v>93</v>
      </c>
      <c r="H4" s="76" t="s">
        <v>5</v>
      </c>
      <c r="I4" s="76" t="s">
        <v>6</v>
      </c>
      <c r="J4" s="76" t="s">
        <v>7</v>
      </c>
      <c r="K4" s="76" t="s">
        <v>8</v>
      </c>
    </row>
    <row r="5" spans="1:11" ht="63" x14ac:dyDescent="0.25">
      <c r="A5" s="64" t="s">
        <v>15</v>
      </c>
      <c r="B5" s="17">
        <v>3</v>
      </c>
      <c r="C5" s="17">
        <v>1</v>
      </c>
      <c r="D5" s="12" t="s">
        <v>56</v>
      </c>
      <c r="E5" s="17" t="s">
        <v>64</v>
      </c>
      <c r="F5" s="17" t="s">
        <v>70</v>
      </c>
      <c r="G5" s="88">
        <v>36545317</v>
      </c>
      <c r="H5" s="8">
        <v>3548472.28</v>
      </c>
      <c r="I5" s="85">
        <v>3548472.28</v>
      </c>
      <c r="J5" s="4">
        <v>3193625.05</v>
      </c>
      <c r="K5" s="85">
        <f>I5*0.85</f>
        <v>3016201.4379999996</v>
      </c>
    </row>
    <row r="6" spans="1:11" x14ac:dyDescent="0.25">
      <c r="A6" s="102" t="s">
        <v>9</v>
      </c>
      <c r="B6" s="102"/>
      <c r="C6" s="102"/>
      <c r="D6" s="102"/>
      <c r="E6" s="102"/>
      <c r="F6" s="102"/>
      <c r="G6" s="88"/>
      <c r="H6" s="4">
        <f>SUM(H5)</f>
        <v>3548472.28</v>
      </c>
      <c r="I6" s="4">
        <f t="shared" ref="I6:J6" si="0">SUM(I5)</f>
        <v>3548472.28</v>
      </c>
      <c r="J6" s="4">
        <f t="shared" si="0"/>
        <v>3193625.05</v>
      </c>
      <c r="K6" s="85">
        <f>SUM(K5)</f>
        <v>3016201.4379999996</v>
      </c>
    </row>
    <row r="7" spans="1:11" x14ac:dyDescent="0.25">
      <c r="A7" s="9"/>
      <c r="B7" s="9"/>
      <c r="C7" s="9"/>
      <c r="D7" s="9"/>
      <c r="E7" s="9"/>
      <c r="F7" s="9"/>
      <c r="G7" s="9"/>
      <c r="H7" s="10"/>
      <c r="I7" s="10"/>
      <c r="J7" s="10"/>
    </row>
    <row r="8" spans="1:11" x14ac:dyDescent="0.25">
      <c r="A8" s="9"/>
      <c r="B8" s="9"/>
      <c r="C8" s="9"/>
      <c r="D8" s="9"/>
      <c r="E8" s="9"/>
      <c r="F8" s="9"/>
      <c r="G8" s="9"/>
      <c r="H8" s="10"/>
      <c r="I8" s="10"/>
      <c r="J8" s="10"/>
    </row>
  </sheetData>
  <mergeCells count="3">
    <mergeCell ref="A6:F6"/>
    <mergeCell ref="A1:J1"/>
    <mergeCell ref="A3:B3"/>
  </mergeCells>
  <pageMargins left="0.25" right="0.25" top="0.75" bottom="0.75" header="0.3" footer="0.3"/>
  <pageSetup paperSize="9" scale="4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"/>
  <sheetViews>
    <sheetView zoomScale="90" zoomScaleNormal="90" workbookViewId="0">
      <selection activeCell="G5" sqref="G5"/>
    </sheetView>
  </sheetViews>
  <sheetFormatPr defaultColWidth="9.140625" defaultRowHeight="15.75" x14ac:dyDescent="0.25"/>
  <cols>
    <col min="1" max="1" width="15.5703125" style="1" customWidth="1"/>
    <col min="2" max="2" width="12.5703125" style="1" customWidth="1"/>
    <col min="3" max="3" width="9.140625" style="1"/>
    <col min="4" max="4" width="17.140625" style="1" customWidth="1"/>
    <col min="5" max="5" width="40.7109375" style="1" customWidth="1"/>
    <col min="6" max="7" width="21.5703125" style="1" customWidth="1"/>
    <col min="8" max="8" width="15.85546875" style="6" customWidth="1"/>
    <col min="9" max="9" width="14.7109375" style="6" customWidth="1"/>
    <col min="10" max="10" width="15.42578125" style="6" customWidth="1"/>
    <col min="11" max="16384" width="9.140625" style="1"/>
  </cols>
  <sheetData>
    <row r="1" spans="1:10" ht="57.6" customHeight="1" x14ac:dyDescent="0.25">
      <c r="A1" s="99" t="s">
        <v>26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57.6" customHeight="1" x14ac:dyDescent="0.25">
      <c r="A2" s="37" t="s">
        <v>91</v>
      </c>
      <c r="B2" s="37"/>
      <c r="C2" s="37"/>
      <c r="D2" s="37"/>
      <c r="E2" s="37"/>
      <c r="F2" s="37"/>
      <c r="G2" s="87"/>
      <c r="H2" s="37"/>
      <c r="I2" s="37"/>
      <c r="J2" s="37"/>
    </row>
    <row r="3" spans="1:10" ht="57.6" customHeight="1" x14ac:dyDescent="0.25">
      <c r="A3" s="104" t="s">
        <v>90</v>
      </c>
      <c r="B3" s="104"/>
      <c r="C3" s="37"/>
      <c r="D3" s="37"/>
      <c r="E3" s="37"/>
      <c r="F3" s="37"/>
      <c r="G3" s="87"/>
      <c r="H3" s="37"/>
      <c r="I3" s="37"/>
      <c r="J3" s="37"/>
    </row>
    <row r="4" spans="1:10" ht="31.5" x14ac:dyDescent="0.25">
      <c r="A4" s="81" t="s">
        <v>24</v>
      </c>
      <c r="B4" s="81" t="s">
        <v>0</v>
      </c>
      <c r="C4" s="81" t="s">
        <v>1</v>
      </c>
      <c r="D4" s="82" t="s">
        <v>2</v>
      </c>
      <c r="E4" s="81" t="s">
        <v>3</v>
      </c>
      <c r="F4" s="82" t="s">
        <v>4</v>
      </c>
      <c r="G4" s="82" t="s">
        <v>93</v>
      </c>
      <c r="H4" s="83" t="s">
        <v>5</v>
      </c>
      <c r="I4" s="83" t="s">
        <v>11</v>
      </c>
      <c r="J4" s="83" t="s">
        <v>12</v>
      </c>
    </row>
    <row r="5" spans="1:10" ht="63" x14ac:dyDescent="0.25">
      <c r="A5" s="17" t="s">
        <v>14</v>
      </c>
      <c r="B5" s="17">
        <v>3</v>
      </c>
      <c r="C5" s="17">
        <v>1</v>
      </c>
      <c r="D5" s="12" t="s">
        <v>58</v>
      </c>
      <c r="E5" s="17" t="s">
        <v>66</v>
      </c>
      <c r="F5" s="17" t="s">
        <v>71</v>
      </c>
      <c r="G5" s="12">
        <v>36054666</v>
      </c>
      <c r="H5" s="8">
        <v>836276.9</v>
      </c>
      <c r="I5" s="4">
        <f>H5*0.9</f>
        <v>752649.21000000008</v>
      </c>
      <c r="J5" s="4">
        <f>H5*0.85</f>
        <v>710835.36499999999</v>
      </c>
    </row>
    <row r="6" spans="1:10" x14ac:dyDescent="0.25">
      <c r="A6" s="102" t="s">
        <v>9</v>
      </c>
      <c r="B6" s="102"/>
      <c r="C6" s="102"/>
      <c r="D6" s="102"/>
      <c r="E6" s="102"/>
      <c r="F6" s="102"/>
      <c r="G6" s="88"/>
      <c r="H6" s="4">
        <f>H5</f>
        <v>836276.9</v>
      </c>
      <c r="I6" s="4">
        <f>I5</f>
        <v>752649.21000000008</v>
      </c>
      <c r="J6" s="4">
        <f>J5</f>
        <v>710835.36499999999</v>
      </c>
    </row>
    <row r="7" spans="1:10" x14ac:dyDescent="0.25">
      <c r="A7" s="9"/>
      <c r="B7" s="9"/>
      <c r="C7" s="9"/>
      <c r="D7" s="9"/>
      <c r="E7" s="9"/>
      <c r="F7" s="9"/>
      <c r="G7" s="9"/>
      <c r="H7" s="10"/>
      <c r="I7" s="10"/>
      <c r="J7" s="10"/>
    </row>
    <row r="8" spans="1:10" x14ac:dyDescent="0.25">
      <c r="A8" s="9"/>
      <c r="B8" s="9"/>
      <c r="C8" s="9"/>
      <c r="D8" s="9"/>
      <c r="E8" s="9"/>
      <c r="F8" s="9"/>
      <c r="G8" s="9"/>
      <c r="H8" s="10"/>
      <c r="I8" s="10"/>
      <c r="J8" s="10"/>
    </row>
  </sheetData>
  <mergeCells count="3">
    <mergeCell ref="A6:F6"/>
    <mergeCell ref="A1:J1"/>
    <mergeCell ref="A3:B3"/>
  </mergeCells>
  <pageMargins left="0.25" right="0.25" top="0.75" bottom="0.75" header="0.3" footer="0.3"/>
  <pageSetup paperSize="9" scale="4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"/>
  <sheetViews>
    <sheetView tabSelected="1" zoomScale="90" zoomScaleNormal="90" workbookViewId="0">
      <selection activeCell="F13" sqref="F13"/>
    </sheetView>
  </sheetViews>
  <sheetFormatPr defaultColWidth="9.140625" defaultRowHeight="15.75" x14ac:dyDescent="0.25"/>
  <cols>
    <col min="1" max="1" width="15.5703125" style="1" customWidth="1"/>
    <col min="2" max="2" width="12.5703125" style="1" customWidth="1"/>
    <col min="3" max="3" width="9.140625" style="1"/>
    <col min="4" max="4" width="17.140625" style="1" customWidth="1"/>
    <col min="5" max="5" width="40.7109375" style="1" customWidth="1"/>
    <col min="6" max="7" width="21.5703125" style="1" customWidth="1"/>
    <col min="8" max="8" width="15.85546875" style="6" customWidth="1"/>
    <col min="9" max="9" width="14.7109375" style="6" customWidth="1"/>
    <col min="10" max="10" width="15.42578125" style="6" customWidth="1"/>
    <col min="11" max="11" width="21.140625" style="6" customWidth="1"/>
    <col min="12" max="16384" width="9.140625" style="1"/>
  </cols>
  <sheetData>
    <row r="1" spans="1:11" ht="57.6" customHeight="1" x14ac:dyDescent="0.25">
      <c r="A1" s="99" t="s">
        <v>26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57.6" customHeight="1" x14ac:dyDescent="0.25">
      <c r="A2" s="37" t="s">
        <v>92</v>
      </c>
      <c r="B2" s="37"/>
      <c r="C2" s="37"/>
      <c r="D2" s="37"/>
      <c r="E2" s="37"/>
      <c r="F2" s="37"/>
      <c r="G2" s="87"/>
      <c r="H2" s="37"/>
      <c r="I2" s="37"/>
      <c r="J2" s="37"/>
      <c r="K2" s="37"/>
    </row>
    <row r="3" spans="1:11" ht="57.6" customHeight="1" x14ac:dyDescent="0.25">
      <c r="A3" s="104" t="s">
        <v>88</v>
      </c>
      <c r="B3" s="104"/>
      <c r="C3" s="37"/>
      <c r="D3" s="37"/>
      <c r="E3" s="37"/>
      <c r="F3" s="37"/>
      <c r="G3" s="87"/>
      <c r="H3" s="37"/>
      <c r="I3" s="37"/>
      <c r="J3" s="37"/>
      <c r="K3" s="37"/>
    </row>
    <row r="4" spans="1:11" ht="31.5" x14ac:dyDescent="0.25">
      <c r="A4" s="74" t="s">
        <v>92</v>
      </c>
      <c r="B4" s="74" t="s">
        <v>0</v>
      </c>
      <c r="C4" s="74" t="s">
        <v>1</v>
      </c>
      <c r="D4" s="75" t="s">
        <v>2</v>
      </c>
      <c r="E4" s="74" t="s">
        <v>3</v>
      </c>
      <c r="F4" s="75" t="s">
        <v>4</v>
      </c>
      <c r="G4" s="75" t="s">
        <v>93</v>
      </c>
      <c r="H4" s="76" t="s">
        <v>5</v>
      </c>
      <c r="I4" s="76" t="s">
        <v>6</v>
      </c>
      <c r="J4" s="76" t="s">
        <v>7</v>
      </c>
      <c r="K4" s="76" t="s">
        <v>8</v>
      </c>
    </row>
    <row r="5" spans="1:11" ht="63" x14ac:dyDescent="0.25">
      <c r="A5" s="30" t="s">
        <v>15</v>
      </c>
      <c r="B5" s="17">
        <v>3</v>
      </c>
      <c r="C5" s="3">
        <v>1</v>
      </c>
      <c r="D5" s="12" t="s">
        <v>54</v>
      </c>
      <c r="E5" s="29" t="s">
        <v>75</v>
      </c>
      <c r="F5" s="29" t="s">
        <v>47</v>
      </c>
      <c r="G5" s="88" t="s">
        <v>94</v>
      </c>
      <c r="H5" s="86">
        <v>61480.66</v>
      </c>
      <c r="I5" s="85">
        <v>58958.66</v>
      </c>
      <c r="J5" s="85">
        <v>56010.73</v>
      </c>
      <c r="K5" s="85">
        <f>I5*0.85</f>
        <v>50114.861000000004</v>
      </c>
    </row>
    <row r="6" spans="1:11" x14ac:dyDescent="0.25">
      <c r="A6" s="102" t="s">
        <v>9</v>
      </c>
      <c r="B6" s="102"/>
      <c r="C6" s="102"/>
      <c r="D6" s="102"/>
      <c r="E6" s="102"/>
      <c r="F6" s="102"/>
      <c r="G6" s="88"/>
      <c r="H6" s="86">
        <v>61480.66</v>
      </c>
      <c r="I6" s="85">
        <v>58958.66</v>
      </c>
      <c r="J6" s="85">
        <v>56010.73</v>
      </c>
      <c r="K6" s="85">
        <f>I6*0.85</f>
        <v>50114.861000000004</v>
      </c>
    </row>
    <row r="7" spans="1:11" ht="15.75" customHeight="1" x14ac:dyDescent="0.25">
      <c r="A7" s="15"/>
      <c r="B7" s="15"/>
      <c r="C7" s="15"/>
      <c r="D7" s="15"/>
      <c r="E7" s="15"/>
      <c r="F7" s="15"/>
      <c r="G7" s="15"/>
      <c r="H7" s="16"/>
      <c r="I7" s="16"/>
      <c r="J7" s="16"/>
      <c r="K7" s="15"/>
    </row>
    <row r="8" spans="1:11" ht="15.75" customHeight="1" x14ac:dyDescent="0.25">
      <c r="A8" s="15"/>
      <c r="B8" s="15"/>
      <c r="C8" s="15"/>
      <c r="D8" s="15"/>
      <c r="E8" s="15"/>
      <c r="F8" s="15"/>
      <c r="G8" s="15"/>
      <c r="H8" s="16"/>
      <c r="I8" s="16"/>
      <c r="J8" s="16"/>
      <c r="K8" s="15"/>
    </row>
  </sheetData>
  <mergeCells count="3">
    <mergeCell ref="A1:K1"/>
    <mergeCell ref="A6:F6"/>
    <mergeCell ref="A3:B3"/>
  </mergeCells>
  <conditionalFormatting sqref="K7:K8">
    <cfRule type="cellIs" dxfId="0" priority="3" operator="greaterThan">
      <formula>0</formula>
    </cfRule>
  </conditionalFormatting>
  <pageMargins left="0.25" right="0.25" top="0.75" bottom="0.75" header="0.3" footer="0.3"/>
  <pageSetup paperSize="9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8</vt:i4>
      </vt:variant>
    </vt:vector>
  </HeadingPairs>
  <TitlesOfParts>
    <vt:vector size="8" baseType="lpstr">
      <vt:lpstr>Celkovo</vt:lpstr>
      <vt:lpstr>UMR BA</vt:lpstr>
      <vt:lpstr>UMR ZA</vt:lpstr>
      <vt:lpstr>UMR PO</vt:lpstr>
      <vt:lpstr>UMR KE</vt:lpstr>
      <vt:lpstr>RIÚS NR</vt:lpstr>
      <vt:lpstr>RIÚS BB</vt:lpstr>
      <vt:lpstr>RIÚS PO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</dc:creator>
  <cp:lastModifiedBy>Janeček Zuzana</cp:lastModifiedBy>
  <cp:lastPrinted>2018-02-14T08:46:14Z</cp:lastPrinted>
  <dcterms:created xsi:type="dcterms:W3CDTF">2018-01-17T08:09:02Z</dcterms:created>
  <dcterms:modified xsi:type="dcterms:W3CDTF">2019-03-04T07:54:05Z</dcterms:modified>
</cp:coreProperties>
</file>